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75" windowHeight="4905" firstSheet="1" activeTab="1"/>
  </bookViews>
  <sheets>
    <sheet name="Sheet1" sheetId="1" r:id="rId1"/>
    <sheet name="Results" sheetId="2" r:id="rId2"/>
    <sheet name="MinMaxWorkouts" sheetId="3" r:id="rId3"/>
  </sheets>
  <definedNames>
    <definedName name="_xlnm.Print_Titles" localSheetId="1">'Results'!$A:$N</definedName>
    <definedName name="Z_053BB504_5152_4BA4_85D7_C56E93BBAD95_.wvu.FilterData" localSheetId="1" hidden="1">'Results'!$A$1:$HU$19</definedName>
    <definedName name="Z_212B6106_B727_4404_90C2_A410733F5DCF_.wvu.Cols" localSheetId="1" hidden="1">'Results'!$B:$J,'Results'!$M:$M,'Results'!$O:$DT,'Results'!$DX:$DX,'Results'!$DZ:$EA,'Results'!$EC:$ED,'Results'!$EF:$EF,'Results'!$EH:$EI,'Results'!$EK:$EM,'Results'!$EO:$EO,'Results'!$EQ:$ER,'Results'!$ET:$EV,'Results'!$EX:$EX,'Results'!$EZ:$FA,'Results'!$FC:$FE,'Results'!$FG:$FG,'Results'!$FI:$FJ,'Results'!$FL:$FL,'Results'!$FO:$HV</definedName>
    <definedName name="Z_212B6106_B727_4404_90C2_A410733F5DCF_.wvu.FilterData" localSheetId="1" hidden="1">'Results'!$A$1:$HU$19</definedName>
    <definedName name="Z_30443D3B_2B87_447D_A9EB_89A6D8DC387D_.wvu.Cols" localSheetId="1" hidden="1">'Results'!$B:$J,'Results'!$L:$BG,'Results'!$BI:$BI,'Results'!$BK:$BL,'Results'!$BN:$BO,'Results'!$BQ:$BQ,'Results'!$BT:$BU,'Results'!$BW:$BX,'Results'!$BZ:$BZ,'Results'!$CC:$CD,'Results'!$CF:$CG,'Results'!$CI:$CI,'Results'!$CL:$CM,'Results'!$CO:$CP,'Results'!$CR:$CR,'Results'!$CU:$CV,'Results'!$CX:$CY,'Results'!$DA:$DA,'Results'!$DD:$DE,'Results'!$DG:$DH,'Results'!$DJ:$DJ,'Results'!$DM:$DN,'Results'!$DP:$DQ,'Results'!$DS:$DS,'Results'!$DU:$HV</definedName>
    <definedName name="Z_30443D3B_2B87_447D_A9EB_89A6D8DC387D_.wvu.FilterData" localSheetId="1" hidden="1">'Results'!$A$1:$HU$19</definedName>
    <definedName name="Z_32EB136C_EC96_4588_BB1C_CBE1CBE5C3D3_.wvu.Cols" localSheetId="1" hidden="1">'Results'!$B:$J,'Results'!$L:$O,'Results'!$Q:$Q,'Results'!$S:$T,'Results'!$V:$W,'Results'!$Z:$AA,'Results'!$AC:$AD,'Results'!$AF:$AF,'Results'!$AI:$AJ,'Results'!$AL:$AM,'Results'!$AO:$AO,'Results'!$AR:$AS,'Results'!$AU:$AV,'Results'!$AX:$AX,'Results'!$BA:$BB,'Results'!$BD:$BE,'Results'!$BG:$BG,'Results'!$BJ:$HV</definedName>
    <definedName name="Z_32EB136C_EC96_4588_BB1C_CBE1CBE5C3D3_.wvu.FilterData" localSheetId="1" hidden="1">'Results'!$A$1:$HU$19</definedName>
    <definedName name="Z_40E7B6FA_DE49_4D91_A42A_6498CE3EF68C_.wvu.Cols" localSheetId="1" hidden="1">'Results'!$B:$B,'Results'!$D:$F,'Results'!$H:$K,'Results'!$O:$O,'Results'!$P:$HV</definedName>
    <definedName name="Z_40E7B6FA_DE49_4D91_A42A_6498CE3EF68C_.wvu.FilterData" localSheetId="1" hidden="1">'Results'!$A$1:$HU$19</definedName>
    <definedName name="Z_40E7B6FA_DE49_4D91_A42A_6498CE3EF68C_.wvu.PrintTitles" localSheetId="1" hidden="1">'Results'!$1:$2</definedName>
    <definedName name="Z_5C6FAC67_B067_4E9A_B551_C8473036C6C1_.wvu.Cols" localSheetId="1" hidden="1">'Results'!$B:$J,'Results'!$L:$M,'Results'!$O:$O,'Results'!$Q:$R,'Results'!$T:$T,'Results'!$V:$W,'Results'!$Y:$Y,'Results'!$AA:$AA,'Results'!$AC:$AD,'Results'!$AF:$AF,'Results'!$AH:$AH,'Results'!$AJ:$AJ,'Results'!$AL:$AM,'Results'!$AO:$AO,'Results'!$AQ:$AQ,'Results'!$AS:$AS,'Results'!$AU:$AV,'Results'!$AX:$AX,'Results'!$AZ:$AZ,'Results'!$BB:$BB,'Results'!$BD:$BE,'Results'!$BG:$BG,'Results'!$BJ:$HV</definedName>
    <definedName name="Z_5C6FAC67_B067_4E9A_B551_C8473036C6C1_.wvu.FilterData" localSheetId="1" hidden="1">'Results'!$A$1:$HU$19</definedName>
    <definedName name="Z_5D10EBB4_EFB4_4C74_ABE5_69D165A5FB60_.wvu.Cols" localSheetId="1" hidden="1">'Results'!$D:$F,'Results'!$H:$K,'Results'!$O:$HV</definedName>
    <definedName name="Z_5D10EBB4_EFB4_4C74_ABE5_69D165A5FB60_.wvu.FilterData" localSheetId="1" hidden="1">'Results'!$A$1:$HU$19</definedName>
    <definedName name="Z_7D7E3628_55B5_47BB_954E_6518B3C66365_.wvu.Cols" localSheetId="1" hidden="1">'Results'!$B:$J,'Results'!$L:$M,'Results'!$O:$BG,'Results'!$BI:$BJ,'Results'!$BL:$BL,'Results'!$BN:$BO,'Results'!$BQ:$BS,'Results'!$BU:$BU,'Results'!$BW:$BX,'Results'!$BZ:$CB,'Results'!$CD:$CD,'Results'!$CF:$CG,'Results'!$CI:$CK,'Results'!$CM:$CM,'Results'!$CO:$CP,'Results'!$CR:$CT,'Results'!$CV:$CV,'Results'!$CX:$CY,'Results'!$DA:$DC,'Results'!$DE:$DE,'Results'!$DG:$DH,'Results'!$DJ:$DL,'Results'!$DN:$DN,'Results'!$DP:$DQ,'Results'!$DS:$DS,'Results'!$DU:$HV</definedName>
    <definedName name="Z_7D7E3628_55B5_47BB_954E_6518B3C66365_.wvu.FilterData" localSheetId="1" hidden="1">'Results'!$A$1:$HU$19</definedName>
    <definedName name="Z_8E54CA90_2DBC_4F6E_867D_7ED0D233FB82_.wvu.Cols" localSheetId="1" hidden="1">'Results'!$B:$J,'Results'!$L:$FN,'Results'!$FP:$FQ,'Results'!$FS:$FT,'Results'!$FV:$FW,'Results'!$FY:$FZ,'Results'!$GB:$GC,'Results'!$GE:$GF,'Results'!$GH:$GI,'Results'!$GK:$GL,'Results'!$GN:$GO,'Results'!$GQ:$GR,'Results'!$GT:$GU,'Results'!$GW:$GX,'Results'!$GZ:$HA,'Results'!$HC:$HD,'Results'!$HF:$HG,'Results'!$HI:$HJ,'Results'!$HL:$HN,'Results'!$HP:$HQ</definedName>
    <definedName name="Z_8E54CA90_2DBC_4F6E_867D_7ED0D233FB82_.wvu.FilterData" localSheetId="1" hidden="1">'Results'!$A$1:$HU$19</definedName>
    <definedName name="Z_983D1530_4088_4344_9FCA_24FF64DA08B4_.wvu.Cols" localSheetId="1" hidden="1">'Results'!$B:$J,'Results'!$L:$DU,'Results'!$DW:$DX,'Results'!$DZ:$EA,'Results'!$EC:$EC,'Results'!$EE:$EF,'Results'!$EH:$EI,'Results'!$EK:$EL,'Results'!$EN:$EO,'Results'!$EQ:$ER,'Results'!$ET:$EU,'Results'!$EW:$EX,'Results'!$EZ:$FA,'Results'!$FC:$FD,'Results'!$FF:$FG,'Results'!$FI:$FJ,'Results'!$FL:$FL,'Results'!$FO:$HV</definedName>
    <definedName name="Z_983D1530_4088_4344_9FCA_24FF64DA08B4_.wvu.FilterData" localSheetId="1" hidden="1">'Results'!$A$1:$HU$19</definedName>
    <definedName name="Z_B8C1AB7F_8DA6_4BEE_9BE9_A8978461BA1C_.wvu.Cols" localSheetId="1" hidden="1">'Results'!$B:$J,'Results'!$L:$M,'Results'!$O:$R,'Results'!$T:$T,'Results'!$V:$W,'Results'!$Y:$Y,'Results'!$AA:$AA,'Results'!$AC:$AD,'Results'!$AF:$AH,'Results'!$AJ:$AJ,'Results'!$AL:$AM,'Results'!$AO:$AQ,'Results'!$AS:$AS,'Results'!$AU:$AV,'Results'!$AX:$AZ,'Results'!$BB:$BB,'Results'!$BD:$BE,'Results'!$BG:$BJ,'Results'!$BL:$BL,'Results'!$BN:$BO,'Results'!$BQ:$BS,'Results'!$BU:$BU,'Results'!$BW:$BX,'Results'!$BZ:$CB,'Results'!$CD:$CD,'Results'!$CF:$CG,'Results'!$CI:$CK,'Results'!$CM:$CM,'Results'!$CO:$CP,'Results'!$CR:$CT,'Results'!$CV:$CV,'Results'!$CX:$CY,'Results'!$DA:$DC,'Results'!$DE:$DE,'Results'!$DG:$DH,'Results'!$DJ:$DL,'Results'!$DN:$DN,'Results'!$DP:$DQ,'Results'!$DS:$DS,'Results'!$DV:$DV,'Results'!$DX:$DX,'Results'!$DZ:$EA,'Results'!$EC:$ED,'Results'!$EF:$EF,'Results'!$EH:$EI,'Results'!$EK:$EM,'Results'!$EO:$EO,'Results'!$EQ:$ER,'Results'!$ET:$EV,'Results'!$EX:$EX,'Results'!$EZ:$FA,'Results'!$FC:$FE,'Results'!$FG:$FG,'Results'!$FI:$FJ,'Results'!$FL:$FO,'Results'!$FQ:$FQ,'Results'!$FS:$FT,'Results'!$FV:$FX,'Results'!$FZ:$FZ,'Results'!$GB:$GC,'Results'!$GE:$GG,'Results'!$GI:$GI,'Results'!$GK:$GL,'Results'!$GN:$GP,'Results'!$GR:$GR,'Results'!$GT:$GU,'Results'!$GW:$GY,'Results'!$HA:$HA,'Results'!$HC:$HD,'Results'!$HF:$HH,'Results'!$HJ:$HJ,'Results'!$HL:$HM,'Results'!$HP:$HR,'Results'!$HU:$HU</definedName>
    <definedName name="Z_B8C1AB7F_8DA6_4BEE_9BE9_A8978461BA1C_.wvu.PrintTitles" localSheetId="1" hidden="1">'Results'!$A:$N</definedName>
    <definedName name="Z_C2D80E4E_B749_4D32_AE51_8AFF1F574D6D_.wvu.Cols" localSheetId="1" hidden="1">'Results'!$B:$B,'Results'!$D:$F,'Results'!$H:$J,'Results'!$O:$HV</definedName>
    <definedName name="Z_C2D80E4E_B749_4D32_AE51_8AFF1F574D6D_.wvu.FilterData" localSheetId="1" hidden="1">'Results'!$A$1:$HU$19</definedName>
    <definedName name="Z_F924EA28_6101_41B1_A822_3F8894EA7D81_.wvu.Cols" localSheetId="1" hidden="1">'Results'!$B:$B,'Results'!$D:$F,'Results'!$H:$K,'Results'!$P:$HV</definedName>
    <definedName name="Z_F924EA28_6101_41B1_A822_3F8894EA7D81_.wvu.FilterData" localSheetId="1" hidden="1">'Results'!$A$1:$HU$19</definedName>
    <definedName name="Z_FD1938B0_AC6B_4CD4_B82B_F08099C95BA2_.wvu.Cols" localSheetId="1" hidden="1">'Results'!$B:$J,'Results'!$L:$L,'Results'!$O:$O,'Results'!$R:$R,'Results'!$T:$T,'Results'!$V:$W,'Results'!$Y:$Y,'Results'!$AA:$AA,'Results'!$AC:$AD,'Results'!$AF:$AH,'Results'!$AJ:$AJ,'Results'!$AL:$AM,'Results'!$AO:$AQ,'Results'!$AS:$AS,'Results'!$AU:$AV,'Results'!$AX:$AZ,'Results'!$BB:$BB,'Results'!$BD:$BE,'Results'!$BG:$BJ,'Results'!$BL:$BL,'Results'!$BN:$BO,'Results'!$BQ:$BS,'Results'!$BU:$BU,'Results'!$BW:$BX,'Results'!$BZ:$CB,'Results'!$CD:$CD,'Results'!$CF:$CG,'Results'!$CI:$CK,'Results'!$CM:$CM,'Results'!$CO:$CP,'Results'!$CR:$CT,'Results'!$CV:$CV,'Results'!$CX:$CY,'Results'!$DA:$DC,'Results'!$DE:$DE,'Results'!$DG:$DH,'Results'!$DJ:$DL,'Results'!$DN:$DN,'Results'!$DP:$DQ,'Results'!$DS:$DV,'Results'!$DX:$DX,'Results'!$DZ:$EA,'Results'!$EC:$ED,'Results'!$EF:$EF,'Results'!$EH:$EI,'Results'!$EK:$EM,'Results'!$EO:$EO,'Results'!$EQ:$ER,'Results'!$ET:$EV,'Results'!$EX:$EX,'Results'!$EZ:$FA,'Results'!$FC:$FE,'Results'!$FG:$FG,'Results'!$FI:$FJ,'Results'!$FL:$FO,'Results'!$FQ:$FQ,'Results'!$FS:$FT,'Results'!$FV:$FX,'Results'!$FZ:$FZ,'Results'!$GB:$GC,'Results'!$GE:$GG,'Results'!$GI:$GI,'Results'!$GK:$GL,'Results'!$GN:$GP,'Results'!$GR:$GR,'Results'!$GT:$GU,'Results'!$GW:$GY,'Results'!$HA:$HA,'Results'!$HC:$HD,'Results'!$HF:$HG,'Results'!$HJ:$HJ,'Results'!$HL:$HM,'Results'!$HP:$HR,'Results'!$HU:$HU</definedName>
    <definedName name="Z_FD1938B0_AC6B_4CD4_B82B_F08099C95BA2_.wvu.FilterData" localSheetId="1" hidden="1">'Results'!$A$1:$HU$19</definedName>
  </definedNames>
  <calcPr fullCalcOnLoad="1"/>
</workbook>
</file>

<file path=xl/sharedStrings.xml><?xml version="1.0" encoding="utf-8"?>
<sst xmlns="http://schemas.openxmlformats.org/spreadsheetml/2006/main" count="598" uniqueCount="384">
  <si>
    <t>Comp. No.</t>
  </si>
  <si>
    <t>Reseed</t>
  </si>
  <si>
    <t>Driver</t>
  </si>
  <si>
    <t>Initial</t>
  </si>
  <si>
    <t>Surname</t>
  </si>
  <si>
    <t>Navigator</t>
  </si>
  <si>
    <t>Crew</t>
  </si>
  <si>
    <t>Car</t>
  </si>
  <si>
    <t>Class</t>
  </si>
  <si>
    <t>Input Time ST1</t>
  </si>
  <si>
    <t>Time ST1</t>
  </si>
  <si>
    <t>Pen ST1</t>
  </si>
  <si>
    <t>Total ST1</t>
  </si>
  <si>
    <t>TC2</t>
  </si>
  <si>
    <t>Input Time ST2</t>
  </si>
  <si>
    <t>Time ST2</t>
  </si>
  <si>
    <t>Pen ST2</t>
  </si>
  <si>
    <t>Total ST2</t>
  </si>
  <si>
    <t>Input Time ST3</t>
  </si>
  <si>
    <t>Time ST3</t>
  </si>
  <si>
    <t>Pen ST3</t>
  </si>
  <si>
    <t>Total ST3</t>
  </si>
  <si>
    <t>Input Time ST4</t>
  </si>
  <si>
    <t>Time ST4</t>
  </si>
  <si>
    <t>Pen ST4</t>
  </si>
  <si>
    <t>Total ST4</t>
  </si>
  <si>
    <t>Input Time ST5</t>
  </si>
  <si>
    <t>Time ST5</t>
  </si>
  <si>
    <t>Pen ST5</t>
  </si>
  <si>
    <t>Total ST5</t>
  </si>
  <si>
    <t>Input Time ST6</t>
  </si>
  <si>
    <t>Time ST6</t>
  </si>
  <si>
    <t>Pen ST6</t>
  </si>
  <si>
    <t>Total ST6</t>
  </si>
  <si>
    <t>Input Time ST7</t>
  </si>
  <si>
    <t>Time ST7</t>
  </si>
  <si>
    <t>Pen ST7</t>
  </si>
  <si>
    <t>Total ST7</t>
  </si>
  <si>
    <t>Input Time ST8</t>
  </si>
  <si>
    <t>Time ST8</t>
  </si>
  <si>
    <t>Pen ST8</t>
  </si>
  <si>
    <t>Total ST8</t>
  </si>
  <si>
    <t>Input Time ST9</t>
  </si>
  <si>
    <t>Time ST9</t>
  </si>
  <si>
    <t>Pen ST9</t>
  </si>
  <si>
    <t>Total ST9</t>
  </si>
  <si>
    <t>Input Time ST10</t>
  </si>
  <si>
    <t>Time ST10</t>
  </si>
  <si>
    <t>Pen ST10</t>
  </si>
  <si>
    <t>Total ST10</t>
  </si>
  <si>
    <t>Time ST11</t>
  </si>
  <si>
    <t>Pen ST11</t>
  </si>
  <si>
    <t>Total ST11</t>
  </si>
  <si>
    <t>Time ST12</t>
  </si>
  <si>
    <t>Pen ST12</t>
  </si>
  <si>
    <t>Total ST12</t>
  </si>
  <si>
    <t>Time ST13</t>
  </si>
  <si>
    <t>Pen ST13</t>
  </si>
  <si>
    <t>Total ST13</t>
  </si>
  <si>
    <t>Time ST14</t>
  </si>
  <si>
    <t>Pen ST14</t>
  </si>
  <si>
    <t>Total ST14</t>
  </si>
  <si>
    <t>Time ST15</t>
  </si>
  <si>
    <t>Pen ST15</t>
  </si>
  <si>
    <t>Total ST15</t>
  </si>
  <si>
    <t>Time ST16</t>
  </si>
  <si>
    <t>Pen ST16</t>
  </si>
  <si>
    <t>Total ST16</t>
  </si>
  <si>
    <t>Time ST17</t>
  </si>
  <si>
    <t>Pen ST17</t>
  </si>
  <si>
    <t>Total ST17</t>
  </si>
  <si>
    <t>Time ST18</t>
  </si>
  <si>
    <t>Pen ST18</t>
  </si>
  <si>
    <t>Total ST18</t>
  </si>
  <si>
    <t>Class Position</t>
  </si>
  <si>
    <t>Overall Position</t>
  </si>
  <si>
    <t>Delamont 1</t>
  </si>
  <si>
    <t>Finnebrogue 1</t>
  </si>
  <si>
    <t>Delamont 2</t>
  </si>
  <si>
    <t>Finnebrogue 2</t>
  </si>
  <si>
    <t>Delamont 3</t>
  </si>
  <si>
    <t>Finnebrogue 3</t>
  </si>
  <si>
    <t>Test</t>
  </si>
  <si>
    <t>Min</t>
  </si>
  <si>
    <t>Max</t>
  </si>
  <si>
    <t>ST1</t>
  </si>
  <si>
    <t>ST2</t>
  </si>
  <si>
    <t>ST3</t>
  </si>
  <si>
    <t>ST4</t>
  </si>
  <si>
    <t>ST5</t>
  </si>
  <si>
    <t>ST6</t>
  </si>
  <si>
    <t>ST7</t>
  </si>
  <si>
    <t>ST8</t>
  </si>
  <si>
    <t>ST9</t>
  </si>
  <si>
    <t>ST10</t>
  </si>
  <si>
    <t>ST11</t>
  </si>
  <si>
    <t>ST12</t>
  </si>
  <si>
    <t>ST13</t>
  </si>
  <si>
    <t>ST14</t>
  </si>
  <si>
    <t>ST15</t>
  </si>
  <si>
    <t>ST16</t>
  </si>
  <si>
    <t>ST17</t>
  </si>
  <si>
    <t>ST18</t>
  </si>
  <si>
    <t>Time Sec</t>
  </si>
  <si>
    <t>Pen Sec</t>
  </si>
  <si>
    <t>Total Sec</t>
  </si>
  <si>
    <t>Total After ST2</t>
  </si>
  <si>
    <t>TC Pen Sec</t>
  </si>
  <si>
    <t>Total
After ST6</t>
  </si>
  <si>
    <t>Runnin Sec</t>
  </si>
  <si>
    <t>Input Time ST11</t>
  </si>
  <si>
    <t>Input Time ST12</t>
  </si>
  <si>
    <t>Input Time ST13</t>
  </si>
  <si>
    <t>Input Time ST14</t>
  </si>
  <si>
    <t>Total
After ST14</t>
  </si>
  <si>
    <t>Input Time ST15</t>
  </si>
  <si>
    <t>Total
After ST15</t>
  </si>
  <si>
    <t>Total
After ST16</t>
  </si>
  <si>
    <t>Input Time ST17</t>
  </si>
  <si>
    <t>Total
After ST17</t>
  </si>
  <si>
    <t>Input Time ST18</t>
  </si>
  <si>
    <t>TOTAL</t>
  </si>
  <si>
    <t>Start Time</t>
  </si>
  <si>
    <t>TC A</t>
  </si>
  <si>
    <t>TC G</t>
  </si>
  <si>
    <t>TC F</t>
  </si>
  <si>
    <t>TC B</t>
  </si>
  <si>
    <t>TC C</t>
  </si>
  <si>
    <t>TC D</t>
  </si>
  <si>
    <t>TC E</t>
  </si>
  <si>
    <t>Millbrook</t>
  </si>
  <si>
    <t>Crossgar</t>
  </si>
  <si>
    <t>FINISHER</t>
  </si>
  <si>
    <t>Overall</t>
  </si>
  <si>
    <t>ST19</t>
  </si>
  <si>
    <t>ST20</t>
  </si>
  <si>
    <t>ST21</t>
  </si>
  <si>
    <t>ST22</t>
  </si>
  <si>
    <t>ST23</t>
  </si>
  <si>
    <t>Delamont Pk 1</t>
  </si>
  <si>
    <t>Cunninghams Wood Yard 1</t>
  </si>
  <si>
    <t>Derryboye Farm 1</t>
  </si>
  <si>
    <t>Cluntagh Farm 1</t>
  </si>
  <si>
    <t>Woodside Yard 1</t>
  </si>
  <si>
    <t>Raleigh House Lane 1</t>
  </si>
  <si>
    <t>Finnebrogue Lane 1</t>
  </si>
  <si>
    <t>Delamont Pk 2</t>
  </si>
  <si>
    <t>Cunninghams Wood Yard 2</t>
  </si>
  <si>
    <t>Derryboye Farm 2</t>
  </si>
  <si>
    <t>Cluntagh Farm 2</t>
  </si>
  <si>
    <t>Woodside Yard 2</t>
  </si>
  <si>
    <t>Raleigh House Lane 2</t>
  </si>
  <si>
    <t>Finnebrogue Lane 2</t>
  </si>
  <si>
    <t>Delamont Pk 3</t>
  </si>
  <si>
    <t>Cluntagh Farm 3</t>
  </si>
  <si>
    <t>Woodside Yard 3</t>
  </si>
  <si>
    <t>Raleigh House Lane 3</t>
  </si>
  <si>
    <t>Derryboye Farm 3 (Rev)</t>
  </si>
  <si>
    <t>Kirks Yard 1</t>
  </si>
  <si>
    <t>Finnebrogue Lane 3 (Rev)</t>
  </si>
  <si>
    <t>Cluntagh Farm 4</t>
  </si>
  <si>
    <t>Kirks Yard 2</t>
  </si>
  <si>
    <t>Cluntagh 1</t>
  </si>
  <si>
    <t>Woodside 1</t>
  </si>
  <si>
    <t>Raleigh House 1</t>
  </si>
  <si>
    <t>Cluntagh 2</t>
  </si>
  <si>
    <t>Woodside 2</t>
  </si>
  <si>
    <t>Raleigh House 2</t>
  </si>
  <si>
    <t>Cluntagh 3</t>
  </si>
  <si>
    <t>Woodside 3</t>
  </si>
  <si>
    <t>Raleigh House 3</t>
  </si>
  <si>
    <t>Total ST19</t>
  </si>
  <si>
    <t>Pen ST19</t>
  </si>
  <si>
    <t>Time ST19</t>
  </si>
  <si>
    <t>Input Time ST19</t>
  </si>
  <si>
    <t>Input Time ST20</t>
  </si>
  <si>
    <t>Time ST20</t>
  </si>
  <si>
    <t>Pen ST20</t>
  </si>
  <si>
    <t>Total ST20</t>
  </si>
  <si>
    <t>Input Time ST21</t>
  </si>
  <si>
    <t>Time ST21</t>
  </si>
  <si>
    <t>Pen ST21</t>
  </si>
  <si>
    <t>Total ST21</t>
  </si>
  <si>
    <t>TC FINISH</t>
  </si>
  <si>
    <t>Total
After ST18</t>
  </si>
  <si>
    <t>Total
After ST19</t>
  </si>
  <si>
    <t>Total
After ST20</t>
  </si>
  <si>
    <t>Total
After ST21</t>
  </si>
  <si>
    <t>Input Time ST22</t>
  </si>
  <si>
    <t>Time ST22</t>
  </si>
  <si>
    <t>Pen ST22</t>
  </si>
  <si>
    <t>Total ST22</t>
  </si>
  <si>
    <t>Cluntagh 4</t>
  </si>
  <si>
    <t>Input Time ST23</t>
  </si>
  <si>
    <t>Time ST23</t>
  </si>
  <si>
    <t>Pen ST23</t>
  </si>
  <si>
    <t>Total ST23</t>
  </si>
  <si>
    <t>Total
After ST22</t>
  </si>
  <si>
    <t>Cunninghams 1</t>
  </si>
  <si>
    <t>Input Time ST16</t>
  </si>
  <si>
    <t>Finish Secs</t>
  </si>
  <si>
    <t>Derryboye 1</t>
  </si>
  <si>
    <t>Derryboye 2</t>
  </si>
  <si>
    <t>Derryboye 3</t>
  </si>
  <si>
    <t>Eamon Byrne</t>
  </si>
  <si>
    <t>Frank Lenehan</t>
  </si>
  <si>
    <t>Will Corry</t>
  </si>
  <si>
    <t>Robert Dickson</t>
  </si>
  <si>
    <t>MG Midget</t>
  </si>
  <si>
    <t>Total After ST3</t>
  </si>
  <si>
    <t>Total After ST4</t>
  </si>
  <si>
    <t>Total After ST5</t>
  </si>
  <si>
    <t>Overall after ST5</t>
  </si>
  <si>
    <t>Total After ST7</t>
  </si>
  <si>
    <t>Total After ST8</t>
  </si>
  <si>
    <t>Total After ST9</t>
  </si>
  <si>
    <t>Total After ST10</t>
  </si>
  <si>
    <t>Total After ST11</t>
  </si>
  <si>
    <t>Total After ST12</t>
  </si>
  <si>
    <t>Cunninghams 2</t>
  </si>
  <si>
    <t>Peter Moore</t>
  </si>
  <si>
    <t>Tony McLaughlin</t>
  </si>
  <si>
    <t>Liam Regan</t>
  </si>
  <si>
    <t>David White</t>
  </si>
  <si>
    <t>Barry Greer</t>
  </si>
  <si>
    <t>Richard Magilton</t>
  </si>
  <si>
    <t xml:space="preserve">Gary Woodside </t>
  </si>
  <si>
    <t>Paul Woodside</t>
  </si>
  <si>
    <t>Alan Harryman</t>
  </si>
  <si>
    <t>Robert Woodside</t>
  </si>
  <si>
    <t>David Allen</t>
  </si>
  <si>
    <t>Dean Beckett</t>
  </si>
  <si>
    <t>Brian Crawford</t>
  </si>
  <si>
    <t>Gary Rodgers</t>
  </si>
  <si>
    <t>Ciaran Carey</t>
  </si>
  <si>
    <t>Rachel Muldoon</t>
  </si>
  <si>
    <t>David McClurg</t>
  </si>
  <si>
    <t>Garry McClurg</t>
  </si>
  <si>
    <t>Kevin Fitzgerald</t>
  </si>
  <si>
    <t>Vincent Fagan</t>
  </si>
  <si>
    <t>David Hayes</t>
  </si>
  <si>
    <t>James Casey</t>
  </si>
  <si>
    <t>Richard Meeke</t>
  </si>
  <si>
    <t>Iain Meeke</t>
  </si>
  <si>
    <t>Brian Coulter</t>
  </si>
  <si>
    <t>Liz Coulter</t>
  </si>
  <si>
    <t>Arthur McMullan</t>
  </si>
  <si>
    <t>Susan Coulter</t>
  </si>
  <si>
    <t>Joanna Lenehan</t>
  </si>
  <si>
    <t>Olwen Blair</t>
  </si>
  <si>
    <t>Samuel Matthewson</t>
  </si>
  <si>
    <t>Robert Matthewson</t>
  </si>
  <si>
    <t>Marcus Dickson</t>
  </si>
  <si>
    <t>Harold McAllister</t>
  </si>
  <si>
    <t>Paul McCullough</t>
  </si>
  <si>
    <t>Peter Carville</t>
  </si>
  <si>
    <t>Bailie Thompson</t>
  </si>
  <si>
    <t>Will Thompson</t>
  </si>
  <si>
    <t>Tommy Hood</t>
  </si>
  <si>
    <t>Jimmy Allen</t>
  </si>
  <si>
    <t>Martin Nugent</t>
  </si>
  <si>
    <t>Colin Dwyer</t>
  </si>
  <si>
    <t>Simon Woodside</t>
  </si>
  <si>
    <t>Suzanne Woodside</t>
  </si>
  <si>
    <t>Denis Lynn</t>
  </si>
  <si>
    <t>Andrew Bushe</t>
  </si>
  <si>
    <t>Lee Davison</t>
  </si>
  <si>
    <t>Richard Wright</t>
  </si>
  <si>
    <t>Wayne Hutchinson</t>
  </si>
  <si>
    <t>Mark Stirling</t>
  </si>
  <si>
    <t>Stephen Ramsey</t>
  </si>
  <si>
    <t>Piers McFheorais</t>
  </si>
  <si>
    <t>Ian McCullough</t>
  </si>
  <si>
    <t>Sam Wilson</t>
  </si>
  <si>
    <t>Raymond Wilson</t>
  </si>
  <si>
    <t>Andrew Hughes</t>
  </si>
  <si>
    <t>Neil Anderson</t>
  </si>
  <si>
    <t>Conn Williamson</t>
  </si>
  <si>
    <t>David Mutch</t>
  </si>
  <si>
    <t>Jonny Hart</t>
  </si>
  <si>
    <t>Davy Young</t>
  </si>
  <si>
    <t>Neil Fletcher</t>
  </si>
  <si>
    <t>Laura Fletcher</t>
  </si>
  <si>
    <t>Daniel Byrne</t>
  </si>
  <si>
    <t>Kevin Fagan</t>
  </si>
  <si>
    <t>James Wilson</t>
  </si>
  <si>
    <t>Aaron Martin</t>
  </si>
  <si>
    <t>Gary McDonald</t>
  </si>
  <si>
    <t>David Greer</t>
  </si>
  <si>
    <t>Sara Greer</t>
  </si>
  <si>
    <t>Paul Williamson</t>
  </si>
  <si>
    <t>Johnny Kennedy</t>
  </si>
  <si>
    <t>Philip McILvenna</t>
  </si>
  <si>
    <t>Lynne McILvenna</t>
  </si>
  <si>
    <t>Jason McCurry</t>
  </si>
  <si>
    <t>Hubert McCurry</t>
  </si>
  <si>
    <t>David Cochrane</t>
  </si>
  <si>
    <t>Alex Lyttle</t>
  </si>
  <si>
    <t>Andrew Maxwell</t>
  </si>
  <si>
    <t>Robin McMullan</t>
  </si>
  <si>
    <t>Eamon Mullholland</t>
  </si>
  <si>
    <t>Andrew Straney</t>
  </si>
  <si>
    <t>Andy Johnston</t>
  </si>
  <si>
    <t>Raymond Campbell</t>
  </si>
  <si>
    <t>Kevin Lynam</t>
  </si>
  <si>
    <t>Malcolm Clark</t>
  </si>
  <si>
    <t>Eoin O'Curry</t>
  </si>
  <si>
    <t>Martin McGrath</t>
  </si>
  <si>
    <t>Anita Lennon</t>
  </si>
  <si>
    <t xml:space="preserve">Mazda MX5 </t>
  </si>
  <si>
    <t>Ford Escort</t>
  </si>
  <si>
    <t>Toyota Starlet</t>
  </si>
  <si>
    <t>Ford Anglia 105</t>
  </si>
  <si>
    <t>Volkswagen Beetle</t>
  </si>
  <si>
    <t>Vauxhall Nova</t>
  </si>
  <si>
    <t>Citroen AX</t>
  </si>
  <si>
    <t>Opel Corsa</t>
  </si>
  <si>
    <t>Morris Mini Clubman</t>
  </si>
  <si>
    <t xml:space="preserve">Ford Anglia  </t>
  </si>
  <si>
    <t>Proton Compact</t>
  </si>
  <si>
    <t>Vauxhall Astra</t>
  </si>
  <si>
    <t>Vauxhall Corsa</t>
  </si>
  <si>
    <t xml:space="preserve">Peugeot 205 </t>
  </si>
  <si>
    <t>Renault Megane</t>
  </si>
  <si>
    <t>Opel Kadett</t>
  </si>
  <si>
    <t>Mini Neon</t>
  </si>
  <si>
    <t>Peugeot 106</t>
  </si>
  <si>
    <t>BMW 2002 T11</t>
  </si>
  <si>
    <t>Reliant Scimitar GTE</t>
  </si>
  <si>
    <t xml:space="preserve">Morris Mini  </t>
  </si>
  <si>
    <t>Ford Escort Mexico</t>
  </si>
  <si>
    <t>Morris Mini</t>
  </si>
  <si>
    <t>Ford Escort Mk1</t>
  </si>
  <si>
    <t>Volkswagen Polo</t>
  </si>
  <si>
    <t>Citroen Saxo</t>
  </si>
  <si>
    <t>Austin Healey Sprite</t>
  </si>
  <si>
    <t>Ford Focus</t>
  </si>
  <si>
    <t>Toyota Yaris</t>
  </si>
  <si>
    <t>Town</t>
  </si>
  <si>
    <t>Belfast</t>
  </si>
  <si>
    <t>Carryduff</t>
  </si>
  <si>
    <t>Ballynure</t>
  </si>
  <si>
    <t>Bangor</t>
  </si>
  <si>
    <t>Templepatrick</t>
  </si>
  <si>
    <t>Hillsborough</t>
  </si>
  <si>
    <t>Magheralin</t>
  </si>
  <si>
    <t>Killyleagh</t>
  </si>
  <si>
    <t>Dublin</t>
  </si>
  <si>
    <t>Celbridge</t>
  </si>
  <si>
    <t>Downpatrick</t>
  </si>
  <si>
    <t>Dromara</t>
  </si>
  <si>
    <t>Bray</t>
  </si>
  <si>
    <t>Ballygowan</t>
  </si>
  <si>
    <t>Castlewellan</t>
  </si>
  <si>
    <t>Antrim</t>
  </si>
  <si>
    <t>Blessington</t>
  </si>
  <si>
    <t>Ballynahinch</t>
  </si>
  <si>
    <t>Dromore</t>
  </si>
  <si>
    <t>Donaghadee</t>
  </si>
  <si>
    <t>Dundonald</t>
  </si>
  <si>
    <t>Tandragee</t>
  </si>
  <si>
    <t>Crumlin</t>
  </si>
  <si>
    <t>Banbridge</t>
  </si>
  <si>
    <t>Gilford</t>
  </si>
  <si>
    <t>Delgany</t>
  </si>
  <si>
    <t>Moneyreagh</t>
  </si>
  <si>
    <t>Dundrum</t>
  </si>
  <si>
    <t>Dundrod</t>
  </si>
  <si>
    <t>Newtownards</t>
  </si>
  <si>
    <t>Lisburn</t>
  </si>
  <si>
    <t>Killinchy</t>
  </si>
  <si>
    <t>Cookstown</t>
  </si>
  <si>
    <t>Drogheda</t>
  </si>
  <si>
    <t>DNF</t>
  </si>
  <si>
    <t>Ford Escort Mark 1</t>
  </si>
  <si>
    <t>Stephen Kearney</t>
  </si>
  <si>
    <t>Maurice Gakin</t>
  </si>
  <si>
    <t>Michael Scott</t>
  </si>
  <si>
    <t>Mitsubishi Colt</t>
  </si>
  <si>
    <t>George Johnston</t>
  </si>
  <si>
    <t>Emmett McLaughlin</t>
  </si>
  <si>
    <t>Roisin Boyd</t>
  </si>
  <si>
    <t>M</t>
  </si>
  <si>
    <t>Robert Woodside(Jnr)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</si>
</sst>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thin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7" fillId="0" borderId="0" xfId="0" applyFont="1" applyAlignment="1">
      <alignment wrapText="1"/>
    </xf>
    <xf numFmtId="45" fontId="17" fillId="0" borderId="0" xfId="0" applyNumberFormat="1" applyFont="1" applyAlignment="1">
      <alignment horizontal="center" textRotation="90" wrapText="1"/>
    </xf>
    <xf numFmtId="45" fontId="17" fillId="0" borderId="0" xfId="0" applyNumberFormat="1" applyFont="1" applyAlignment="1">
      <alignment horizontal="center" wrapText="1"/>
    </xf>
    <xf numFmtId="0" fontId="0" fillId="0" borderId="0" xfId="0" applyBorder="1" applyAlignment="1">
      <alignment/>
    </xf>
    <xf numFmtId="45" fontId="0" fillId="0" borderId="0" xfId="0" applyNumberFormat="1" applyAlignment="1">
      <alignment/>
    </xf>
    <xf numFmtId="2" fontId="17" fillId="0" borderId="0" xfId="0" applyNumberFormat="1" applyFont="1" applyAlignment="1">
      <alignment horizontal="center" textRotation="90" wrapText="1"/>
    </xf>
    <xf numFmtId="2" fontId="17" fillId="0" borderId="0" xfId="0" applyNumberFormat="1" applyFont="1" applyAlignment="1">
      <alignment wrapText="1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/>
      <protection locked="0"/>
    </xf>
    <xf numFmtId="1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 wrapText="1"/>
    </xf>
    <xf numFmtId="21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2" fontId="17" fillId="0" borderId="0" xfId="0" applyNumberFormat="1" applyFont="1" applyBorder="1" applyAlignment="1">
      <alignment horizontal="center" wrapText="1"/>
    </xf>
    <xf numFmtId="2" fontId="20" fillId="0" borderId="0" xfId="0" applyNumberFormat="1" applyFont="1" applyAlignment="1">
      <alignment horizontal="center"/>
    </xf>
    <xf numFmtId="2" fontId="17" fillId="0" borderId="0" xfId="0" applyNumberFormat="1" applyFont="1" applyBorder="1" applyAlignment="1">
      <alignment wrapText="1"/>
    </xf>
    <xf numFmtId="2" fontId="17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wrapText="1"/>
    </xf>
    <xf numFmtId="2" fontId="17" fillId="0" borderId="10" xfId="0" applyNumberFormat="1" applyFont="1" applyBorder="1" applyAlignment="1">
      <alignment wrapText="1"/>
    </xf>
    <xf numFmtId="2" fontId="17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2" fontId="0" fillId="0" borderId="12" xfId="0" applyNumberFormat="1" applyBorder="1" applyAlignment="1">
      <alignment horizontal="center" wrapText="1"/>
    </xf>
    <xf numFmtId="2" fontId="0" fillId="0" borderId="0" xfId="0" applyNumberFormat="1" applyBorder="1" applyAlignment="1">
      <alignment wrapText="1"/>
    </xf>
    <xf numFmtId="2" fontId="17" fillId="0" borderId="10" xfId="0" applyNumberFormat="1" applyFont="1" applyBorder="1" applyAlignment="1">
      <alignment textRotation="90" wrapText="1"/>
    </xf>
    <xf numFmtId="2" fontId="17" fillId="0" borderId="10" xfId="0" applyNumberFormat="1" applyFont="1" applyBorder="1" applyAlignment="1" applyProtection="1">
      <alignment horizontal="center" textRotation="90" wrapText="1"/>
      <protection locked="0"/>
    </xf>
    <xf numFmtId="2" fontId="17" fillId="0" borderId="10" xfId="0" applyNumberFormat="1" applyFont="1" applyBorder="1" applyAlignment="1" applyProtection="1">
      <alignment wrapText="1"/>
      <protection locked="0"/>
    </xf>
    <xf numFmtId="20" fontId="17" fillId="0" borderId="10" xfId="0" applyNumberFormat="1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center" textRotation="90" wrapText="1"/>
    </xf>
    <xf numFmtId="2" fontId="18" fillId="0" borderId="10" xfId="0" applyNumberFormat="1" applyFont="1" applyBorder="1" applyAlignment="1">
      <alignment horizontal="center" textRotation="90" wrapText="1"/>
    </xf>
    <xf numFmtId="2" fontId="17" fillId="0" borderId="13" xfId="0" applyNumberFormat="1" applyFont="1" applyBorder="1" applyAlignment="1">
      <alignment horizontal="center" textRotation="90" wrapText="1"/>
    </xf>
    <xf numFmtId="1" fontId="15" fillId="0" borderId="14" xfId="0" applyNumberFormat="1" applyFont="1" applyBorder="1" applyAlignment="1">
      <alignment horizontal="center" textRotation="90" wrapText="1"/>
    </xf>
    <xf numFmtId="0" fontId="17" fillId="0" borderId="15" xfId="0" applyFont="1" applyBorder="1" applyAlignment="1" applyProtection="1">
      <alignment horizontal="center"/>
      <protection locked="0"/>
    </xf>
    <xf numFmtId="2" fontId="17" fillId="0" borderId="16" xfId="0" applyNumberFormat="1" applyFont="1" applyBorder="1" applyAlignment="1">
      <alignment horizontal="center" wrapText="1"/>
    </xf>
    <xf numFmtId="2" fontId="0" fillId="0" borderId="15" xfId="0" applyNumberFormat="1" applyBorder="1" applyAlignment="1">
      <alignment/>
    </xf>
    <xf numFmtId="2" fontId="17" fillId="0" borderId="15" xfId="0" applyNumberFormat="1" applyFont="1" applyBorder="1" applyAlignment="1" applyProtection="1">
      <alignment horizontal="center" wrapText="1"/>
      <protection locked="0"/>
    </xf>
    <xf numFmtId="2" fontId="17" fillId="0" borderId="15" xfId="0" applyNumberFormat="1" applyFont="1" applyBorder="1" applyAlignment="1" applyProtection="1">
      <alignment wrapText="1"/>
      <protection locked="0"/>
    </xf>
    <xf numFmtId="2" fontId="0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5" xfId="0" applyNumberFormat="1" applyBorder="1" applyAlignment="1" applyProtection="1">
      <alignment/>
      <protection/>
    </xf>
    <xf numFmtId="2" fontId="0" fillId="0" borderId="16" xfId="0" applyNumberFormat="1" applyBorder="1" applyAlignment="1">
      <alignment/>
    </xf>
    <xf numFmtId="2" fontId="0" fillId="0" borderId="16" xfId="0" applyNumberFormat="1" applyFont="1" applyBorder="1" applyAlignment="1">
      <alignment/>
    </xf>
    <xf numFmtId="2" fontId="20" fillId="0" borderId="17" xfId="0" applyNumberFormat="1" applyFont="1" applyBorder="1" applyAlignment="1">
      <alignment horizontal="center"/>
    </xf>
    <xf numFmtId="1" fontId="17" fillId="0" borderId="16" xfId="0" applyNumberFormat="1" applyFont="1" applyBorder="1" applyAlignment="1">
      <alignment horizontal="center" wrapText="1"/>
    </xf>
    <xf numFmtId="0" fontId="17" fillId="0" borderId="18" xfId="0" applyFont="1" applyBorder="1" applyAlignment="1" applyProtection="1">
      <alignment horizontal="center"/>
      <protection locked="0"/>
    </xf>
    <xf numFmtId="2" fontId="17" fillId="0" borderId="19" xfId="0" applyNumberFormat="1" applyFont="1" applyBorder="1" applyAlignment="1">
      <alignment horizontal="center" wrapText="1"/>
    </xf>
    <xf numFmtId="2" fontId="0" fillId="0" borderId="18" xfId="0" applyNumberFormat="1" applyBorder="1" applyAlignment="1">
      <alignment/>
    </xf>
    <xf numFmtId="2" fontId="17" fillId="0" borderId="18" xfId="0" applyNumberFormat="1" applyFont="1" applyBorder="1" applyAlignment="1" applyProtection="1">
      <alignment horizontal="center" wrapText="1"/>
      <protection locked="0"/>
    </xf>
    <xf numFmtId="2" fontId="17" fillId="0" borderId="18" xfId="0" applyNumberFormat="1" applyFont="1" applyBorder="1" applyAlignment="1">
      <alignment wrapText="1"/>
    </xf>
    <xf numFmtId="2" fontId="17" fillId="0" borderId="18" xfId="0" applyNumberFormat="1" applyFont="1" applyBorder="1" applyAlignment="1" applyProtection="1">
      <alignment wrapText="1"/>
      <protection locked="0"/>
    </xf>
    <xf numFmtId="2" fontId="0" fillId="0" borderId="18" xfId="0" applyNumberFormat="1" applyFont="1" applyBorder="1" applyAlignment="1">
      <alignment/>
    </xf>
    <xf numFmtId="1" fontId="0" fillId="0" borderId="18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2" fontId="0" fillId="0" borderId="20" xfId="0" applyNumberFormat="1" applyFont="1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19" xfId="0" applyNumberFormat="1" applyFont="1" applyBorder="1" applyAlignment="1">
      <alignment/>
    </xf>
    <xf numFmtId="2" fontId="20" fillId="0" borderId="20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17" fillId="0" borderId="19" xfId="0" applyNumberFormat="1" applyFont="1" applyBorder="1" applyAlignment="1">
      <alignment horizontal="center" wrapText="1"/>
    </xf>
    <xf numFmtId="2" fontId="17" fillId="0" borderId="21" xfId="0" applyNumberFormat="1" applyFont="1" applyBorder="1" applyAlignment="1">
      <alignment horizontal="center" textRotation="90" wrapText="1"/>
    </xf>
    <xf numFmtId="2" fontId="17" fillId="0" borderId="22" xfId="0" applyNumberFormat="1" applyFont="1" applyBorder="1" applyAlignment="1">
      <alignment horizontal="center" textRotation="90" wrapText="1"/>
    </xf>
    <xf numFmtId="2" fontId="18" fillId="0" borderId="23" xfId="0" applyNumberFormat="1" applyFont="1" applyBorder="1" applyAlignment="1">
      <alignment horizontal="center" textRotation="90" wrapText="1"/>
    </xf>
    <xf numFmtId="2" fontId="17" fillId="0" borderId="24" xfId="0" applyNumberFormat="1" applyFont="1" applyBorder="1" applyAlignment="1">
      <alignment wrapText="1"/>
    </xf>
    <xf numFmtId="2" fontId="0" fillId="0" borderId="25" xfId="0" applyNumberFormat="1" applyBorder="1" applyAlignment="1">
      <alignment/>
    </xf>
    <xf numFmtId="2" fontId="17" fillId="0" borderId="25" xfId="0" applyNumberFormat="1" applyFont="1" applyBorder="1" applyAlignment="1" applyProtection="1">
      <alignment wrapText="1"/>
      <protection locked="0"/>
    </xf>
    <xf numFmtId="2" fontId="17" fillId="0" borderId="25" xfId="0" applyNumberFormat="1" applyFont="1" applyBorder="1" applyAlignment="1">
      <alignment wrapText="1"/>
    </xf>
    <xf numFmtId="2" fontId="0" fillId="0" borderId="26" xfId="0" applyNumberFormat="1" applyBorder="1" applyAlignment="1">
      <alignment/>
    </xf>
    <xf numFmtId="2" fontId="17" fillId="0" borderId="27" xfId="0" applyNumberFormat="1" applyFont="1" applyBorder="1" applyAlignment="1">
      <alignment wrapText="1"/>
    </xf>
    <xf numFmtId="2" fontId="0" fillId="0" borderId="28" xfId="0" applyNumberFormat="1" applyBorder="1" applyAlignment="1">
      <alignment/>
    </xf>
    <xf numFmtId="2" fontId="17" fillId="0" borderId="28" xfId="0" applyNumberFormat="1" applyFont="1" applyBorder="1" applyAlignment="1" applyProtection="1">
      <alignment wrapText="1"/>
      <protection locked="0"/>
    </xf>
    <xf numFmtId="2" fontId="17" fillId="0" borderId="28" xfId="0" applyNumberFormat="1" applyFont="1" applyBorder="1" applyAlignment="1">
      <alignment wrapText="1"/>
    </xf>
    <xf numFmtId="2" fontId="0" fillId="0" borderId="29" xfId="0" applyNumberFormat="1" applyBorder="1" applyAlignment="1">
      <alignment/>
    </xf>
    <xf numFmtId="2" fontId="0" fillId="0" borderId="26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17" fillId="0" borderId="24" xfId="0" applyNumberFormat="1" applyFont="1" applyBorder="1" applyAlignment="1" applyProtection="1">
      <alignment wrapText="1"/>
      <protection/>
    </xf>
    <xf numFmtId="2" fontId="0" fillId="0" borderId="25" xfId="0" applyNumberFormat="1" applyBorder="1" applyAlignment="1" applyProtection="1">
      <alignment/>
      <protection/>
    </xf>
    <xf numFmtId="2" fontId="17" fillId="0" borderId="27" xfId="0" applyNumberFormat="1" applyFont="1" applyBorder="1" applyAlignment="1" applyProtection="1">
      <alignment wrapText="1"/>
      <protection/>
    </xf>
    <xf numFmtId="2" fontId="0" fillId="0" borderId="28" xfId="0" applyNumberFormat="1" applyBorder="1" applyAlignment="1" applyProtection="1">
      <alignment/>
      <protection/>
    </xf>
    <xf numFmtId="2" fontId="15" fillId="0" borderId="26" xfId="0" applyNumberFormat="1" applyFont="1" applyBorder="1" applyAlignment="1">
      <alignment/>
    </xf>
    <xf numFmtId="2" fontId="15" fillId="0" borderId="29" xfId="0" applyNumberFormat="1" applyFont="1" applyBorder="1" applyAlignment="1">
      <alignment/>
    </xf>
    <xf numFmtId="2" fontId="17" fillId="0" borderId="22" xfId="0" applyNumberFormat="1" applyFont="1" applyBorder="1" applyAlignment="1" applyProtection="1">
      <alignment horizontal="center" textRotation="90" wrapText="1"/>
      <protection/>
    </xf>
    <xf numFmtId="2" fontId="17" fillId="0" borderId="21" xfId="0" applyNumberFormat="1" applyFont="1" applyBorder="1" applyAlignment="1" applyProtection="1">
      <alignment horizontal="center" textRotation="90" wrapText="1"/>
      <protection/>
    </xf>
    <xf numFmtId="2" fontId="17" fillId="0" borderId="25" xfId="0" applyNumberFormat="1" applyFont="1" applyBorder="1" applyAlignment="1" applyProtection="1">
      <alignment wrapText="1"/>
      <protection/>
    </xf>
    <xf numFmtId="2" fontId="15" fillId="0" borderId="26" xfId="0" applyNumberFormat="1" applyFont="1" applyBorder="1" applyAlignment="1" applyProtection="1">
      <alignment/>
      <protection/>
    </xf>
    <xf numFmtId="2" fontId="17" fillId="0" borderId="28" xfId="0" applyNumberFormat="1" applyFont="1" applyBorder="1" applyAlignment="1" applyProtection="1">
      <alignment wrapText="1"/>
      <protection/>
    </xf>
    <xf numFmtId="2" fontId="15" fillId="0" borderId="29" xfId="0" applyNumberFormat="1" applyFont="1" applyBorder="1" applyAlignment="1" applyProtection="1">
      <alignment/>
      <protection/>
    </xf>
    <xf numFmtId="2" fontId="17" fillId="0" borderId="16" xfId="0" applyNumberFormat="1" applyFont="1" applyBorder="1" applyAlignment="1" applyProtection="1">
      <alignment wrapText="1"/>
      <protection locked="0"/>
    </xf>
    <xf numFmtId="2" fontId="17" fillId="0" borderId="19" xfId="0" applyNumberFormat="1" applyFont="1" applyBorder="1" applyAlignment="1" applyProtection="1">
      <alignment wrapText="1"/>
      <protection locked="0"/>
    </xf>
    <xf numFmtId="1" fontId="0" fillId="0" borderId="19" xfId="0" applyNumberFormat="1" applyFont="1" applyBorder="1" applyAlignment="1">
      <alignment horizontal="center"/>
    </xf>
    <xf numFmtId="2" fontId="17" fillId="0" borderId="13" xfId="0" applyNumberFormat="1" applyFont="1" applyBorder="1" applyAlignment="1" applyProtection="1">
      <alignment horizontal="center" textRotation="90" wrapText="1"/>
      <protection locked="0"/>
    </xf>
    <xf numFmtId="2" fontId="17" fillId="0" borderId="30" xfId="0" applyNumberFormat="1" applyFont="1" applyBorder="1" applyAlignment="1">
      <alignment horizontal="center" textRotation="90" wrapText="1"/>
    </xf>
    <xf numFmtId="2" fontId="17" fillId="0" borderId="31" xfId="0" applyNumberFormat="1" applyFont="1" applyBorder="1" applyAlignment="1">
      <alignment wrapText="1"/>
    </xf>
    <xf numFmtId="2" fontId="17" fillId="0" borderId="32" xfId="0" applyNumberFormat="1" applyFont="1" applyBorder="1" applyAlignment="1">
      <alignment wrapText="1"/>
    </xf>
    <xf numFmtId="2" fontId="0" fillId="0" borderId="33" xfId="0" applyNumberFormat="1" applyBorder="1" applyAlignment="1" applyProtection="1">
      <alignment wrapText="1"/>
      <protection locked="0"/>
    </xf>
    <xf numFmtId="2" fontId="0" fillId="0" borderId="33" xfId="0" applyNumberFormat="1" applyBorder="1" applyAlignment="1">
      <alignment wrapText="1"/>
    </xf>
    <xf numFmtId="20" fontId="0" fillId="0" borderId="33" xfId="0" applyNumberFormat="1" applyBorder="1" applyAlignment="1">
      <alignment horizontal="center" wrapText="1"/>
    </xf>
    <xf numFmtId="2" fontId="17" fillId="0" borderId="34" xfId="0" applyNumberFormat="1" applyFont="1" applyBorder="1" applyAlignment="1">
      <alignment wrapText="1"/>
    </xf>
    <xf numFmtId="2" fontId="17" fillId="0" borderId="33" xfId="0" applyNumberFormat="1" applyFont="1" applyBorder="1" applyAlignment="1">
      <alignment wrapText="1"/>
    </xf>
    <xf numFmtId="2" fontId="0" fillId="0" borderId="13" xfId="0" applyNumberFormat="1" applyBorder="1" applyAlignment="1">
      <alignment wrapText="1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2" fontId="17" fillId="0" borderId="37" xfId="0" applyNumberFormat="1" applyFont="1" applyBorder="1" applyAlignment="1">
      <alignment horizontal="center" textRotation="90" wrapText="1"/>
    </xf>
    <xf numFmtId="2" fontId="17" fillId="0" borderId="33" xfId="0" applyNumberFormat="1" applyFont="1" applyBorder="1" applyAlignment="1" applyProtection="1">
      <alignment wrapText="1"/>
      <protection locked="0"/>
    </xf>
    <xf numFmtId="2" fontId="17" fillId="0" borderId="0" xfId="0" applyNumberFormat="1" applyFont="1" applyAlignment="1" applyProtection="1">
      <alignment/>
      <protection locked="0"/>
    </xf>
    <xf numFmtId="2" fontId="0" fillId="0" borderId="38" xfId="0" applyNumberFormat="1" applyBorder="1" applyAlignment="1" applyProtection="1">
      <alignment wrapText="1"/>
      <protection locked="0"/>
    </xf>
    <xf numFmtId="2" fontId="17" fillId="0" borderId="14" xfId="0" applyNumberFormat="1" applyFont="1" applyBorder="1" applyAlignment="1" applyProtection="1">
      <alignment wrapText="1"/>
      <protection locked="0"/>
    </xf>
    <xf numFmtId="20" fontId="0" fillId="0" borderId="38" xfId="0" applyNumberFormat="1" applyBorder="1" applyAlignment="1">
      <alignment horizontal="center" wrapText="1"/>
    </xf>
    <xf numFmtId="20" fontId="17" fillId="0" borderId="14" xfId="0" applyNumberFormat="1" applyFont="1" applyBorder="1" applyAlignment="1">
      <alignment horizontal="center" wrapText="1"/>
    </xf>
    <xf numFmtId="0" fontId="17" fillId="0" borderId="16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31" xfId="0" applyFont="1" applyBorder="1" applyAlignment="1">
      <alignment vertical="center"/>
    </xf>
    <xf numFmtId="2" fontId="17" fillId="0" borderId="25" xfId="0" applyNumberFormat="1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17" fillId="0" borderId="28" xfId="0" applyFont="1" applyBorder="1" applyAlignment="1">
      <alignment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2" fontId="17" fillId="0" borderId="28" xfId="0" applyNumberFormat="1" applyFont="1" applyBorder="1" applyAlignment="1">
      <alignment/>
    </xf>
    <xf numFmtId="20" fontId="17" fillId="0" borderId="16" xfId="0" applyNumberFormat="1" applyFont="1" applyBorder="1" applyAlignment="1">
      <alignment horizontal="center"/>
    </xf>
    <xf numFmtId="20" fontId="17" fillId="0" borderId="19" xfId="0" applyNumberFormat="1" applyFont="1" applyBorder="1" applyAlignment="1">
      <alignment horizontal="center"/>
    </xf>
    <xf numFmtId="2" fontId="18" fillId="0" borderId="12" xfId="0" applyNumberFormat="1" applyFont="1" applyBorder="1" applyAlignment="1">
      <alignment horizontal="center" textRotation="90" wrapText="1"/>
    </xf>
    <xf numFmtId="2" fontId="18" fillId="0" borderId="14" xfId="0" applyNumberFormat="1" applyFont="1" applyBorder="1" applyAlignment="1">
      <alignment horizontal="center" textRotation="90" wrapText="1"/>
    </xf>
    <xf numFmtId="2" fontId="20" fillId="0" borderId="39" xfId="0" applyNumberFormat="1" applyFont="1" applyBorder="1" applyAlignment="1">
      <alignment horizontal="center" textRotation="90" wrapText="1"/>
    </xf>
    <xf numFmtId="2" fontId="0" fillId="0" borderId="33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2" fontId="17" fillId="0" borderId="40" xfId="0" applyNumberFormat="1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center" wrapText="1"/>
    </xf>
    <xf numFmtId="2" fontId="17" fillId="0" borderId="11" xfId="0" applyNumberFormat="1" applyFont="1" applyBorder="1" applyAlignment="1">
      <alignment horizontal="center" wrapText="1"/>
    </xf>
    <xf numFmtId="2" fontId="17" fillId="0" borderId="41" xfId="0" applyNumberFormat="1" applyFont="1" applyBorder="1" applyAlignment="1" applyProtection="1">
      <alignment horizontal="center" textRotation="90" wrapText="1"/>
      <protection locked="0"/>
    </xf>
    <xf numFmtId="2" fontId="17" fillId="0" borderId="40" xfId="0" applyNumberFormat="1" applyFont="1" applyBorder="1" applyAlignment="1" applyProtection="1">
      <alignment horizontal="center" textRotation="90" wrapText="1"/>
      <protection locked="0"/>
    </xf>
    <xf numFmtId="2" fontId="17" fillId="0" borderId="42" xfId="0" applyNumberFormat="1" applyFont="1" applyBorder="1" applyAlignment="1">
      <alignment horizontal="left" wrapText="1"/>
    </xf>
    <xf numFmtId="2" fontId="17" fillId="0" borderId="11" xfId="0" applyNumberFormat="1" applyFont="1" applyBorder="1" applyAlignment="1">
      <alignment horizontal="left" wrapText="1"/>
    </xf>
    <xf numFmtId="2" fontId="18" fillId="0" borderId="39" xfId="0" applyNumberFormat="1" applyFont="1" applyBorder="1" applyAlignment="1">
      <alignment horizontal="center" textRotation="90" wrapText="1"/>
    </xf>
    <xf numFmtId="2" fontId="18" fillId="0" borderId="11" xfId="0" applyNumberFormat="1" applyFont="1" applyBorder="1" applyAlignment="1">
      <alignment horizontal="center" textRotation="90" wrapText="1"/>
    </xf>
    <xf numFmtId="2" fontId="17" fillId="0" borderId="38" xfId="0" applyNumberFormat="1" applyFont="1" applyBorder="1" applyAlignment="1">
      <alignment horizontal="center" textRotation="90" wrapText="1"/>
    </xf>
    <xf numFmtId="2" fontId="17" fillId="0" borderId="14" xfId="0" applyNumberFormat="1" applyFont="1" applyBorder="1" applyAlignment="1">
      <alignment horizontal="center" textRotation="90" wrapText="1"/>
    </xf>
    <xf numFmtId="2" fontId="17" fillId="0" borderId="42" xfId="0" applyNumberFormat="1" applyFont="1" applyBorder="1" applyAlignment="1">
      <alignment horizontal="center" textRotation="90" wrapText="1"/>
    </xf>
    <xf numFmtId="2" fontId="17" fillId="0" borderId="11" xfId="0" applyNumberFormat="1" applyFont="1" applyBorder="1" applyAlignment="1">
      <alignment horizontal="center" textRotation="90" wrapText="1"/>
    </xf>
    <xf numFmtId="2" fontId="17" fillId="0" borderId="37" xfId="0" applyNumberFormat="1" applyFont="1" applyBorder="1" applyAlignment="1">
      <alignment horizontal="center" wrapText="1"/>
    </xf>
    <xf numFmtId="2" fontId="17" fillId="0" borderId="33" xfId="0" applyNumberFormat="1" applyFont="1" applyBorder="1" applyAlignment="1">
      <alignment horizontal="center" wrapText="1"/>
    </xf>
    <xf numFmtId="2" fontId="17" fillId="0" borderId="42" xfId="0" applyNumberFormat="1" applyFont="1" applyBorder="1" applyAlignment="1">
      <alignment horizontal="center" wrapText="1"/>
    </xf>
    <xf numFmtId="2" fontId="17" fillId="0" borderId="41" xfId="0" applyNumberFormat="1" applyFont="1" applyBorder="1" applyAlignment="1">
      <alignment horizontal="center" wrapText="1"/>
    </xf>
    <xf numFmtId="2" fontId="17" fillId="0" borderId="13" xfId="0" applyNumberFormat="1" applyFont="1" applyBorder="1" applyAlignment="1">
      <alignment horizontal="center" wrapText="1"/>
    </xf>
    <xf numFmtId="2" fontId="17" fillId="0" borderId="34" xfId="0" applyNumberFormat="1" applyFont="1" applyBorder="1" applyAlignment="1">
      <alignment horizontal="center" wrapText="1"/>
    </xf>
    <xf numFmtId="2" fontId="18" fillId="0" borderId="0" xfId="0" applyNumberFormat="1" applyFont="1" applyBorder="1" applyAlignment="1">
      <alignment horizontal="center" textRotation="90" wrapText="1"/>
    </xf>
    <xf numFmtId="2" fontId="18" fillId="0" borderId="10" xfId="0" applyNumberFormat="1" applyFont="1" applyBorder="1" applyAlignment="1">
      <alignment horizontal="center" textRotation="90" wrapText="1"/>
    </xf>
    <xf numFmtId="1" fontId="18" fillId="0" borderId="0" xfId="0" applyNumberFormat="1" applyFont="1" applyBorder="1" applyAlignment="1">
      <alignment horizontal="center" textRotation="90" wrapText="1"/>
    </xf>
    <xf numFmtId="1" fontId="18" fillId="0" borderId="10" xfId="0" applyNumberFormat="1" applyFont="1" applyBorder="1" applyAlignment="1">
      <alignment horizontal="center" textRotation="90" wrapText="1"/>
    </xf>
    <xf numFmtId="2" fontId="20" fillId="0" borderId="11" xfId="0" applyNumberFormat="1" applyFont="1" applyBorder="1" applyAlignment="1">
      <alignment horizontal="center" textRotation="90" wrapText="1"/>
    </xf>
    <xf numFmtId="1" fontId="15" fillId="0" borderId="12" xfId="0" applyNumberFormat="1" applyFont="1" applyBorder="1" applyAlignment="1">
      <alignment horizontal="center" textRotation="90" wrapText="1"/>
    </xf>
    <xf numFmtId="1" fontId="15" fillId="0" borderId="14" xfId="0" applyNumberFormat="1" applyFont="1" applyBorder="1" applyAlignment="1">
      <alignment horizontal="center" textRotation="90" wrapText="1"/>
    </xf>
    <xf numFmtId="2" fontId="18" fillId="0" borderId="38" xfId="0" applyNumberFormat="1" applyFont="1" applyBorder="1" applyAlignment="1">
      <alignment horizontal="center" textRotation="90" wrapText="1"/>
    </xf>
    <xf numFmtId="2" fontId="18" fillId="0" borderId="42" xfId="0" applyNumberFormat="1" applyFont="1" applyBorder="1" applyAlignment="1">
      <alignment horizontal="center" textRotation="90" wrapText="1"/>
    </xf>
    <xf numFmtId="1" fontId="18" fillId="0" borderId="38" xfId="0" applyNumberFormat="1" applyFont="1" applyBorder="1" applyAlignment="1">
      <alignment horizontal="center" textRotation="90" wrapText="1"/>
    </xf>
    <xf numFmtId="1" fontId="18" fillId="0" borderId="14" xfId="0" applyNumberFormat="1" applyFont="1" applyBorder="1" applyAlignment="1">
      <alignment horizontal="center" textRotation="90" wrapText="1"/>
    </xf>
    <xf numFmtId="2" fontId="17" fillId="0" borderId="33" xfId="0" applyNumberFormat="1" applyFont="1" applyBorder="1" applyAlignment="1">
      <alignment horizontal="center" textRotation="90" wrapText="1"/>
    </xf>
    <xf numFmtId="2" fontId="17" fillId="0" borderId="10" xfId="0" applyNumberFormat="1" applyFont="1" applyBorder="1" applyAlignment="1">
      <alignment horizont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C1">
      <selection activeCell="G3" sqref="G3"/>
    </sheetView>
  </sheetViews>
  <sheetFormatPr defaultColWidth="9.140625" defaultRowHeight="15"/>
  <cols>
    <col min="1" max="1" width="9.140625" style="1" customWidth="1"/>
  </cols>
  <sheetData>
    <row r="1" spans="1:5" ht="15">
      <c r="A1" s="1">
        <v>1.56</v>
      </c>
      <c r="B1">
        <f>(INT(A1))*60</f>
        <v>60</v>
      </c>
      <c r="C1">
        <f>(A1-INT(A1))*100</f>
        <v>56.00000000000001</v>
      </c>
      <c r="D1">
        <f>B1+C1</f>
        <v>116</v>
      </c>
      <c r="E1">
        <f>((INT(A1))*60)+(A1-INT(A1))*100</f>
        <v>116</v>
      </c>
    </row>
    <row r="2" spans="1:5" ht="15">
      <c r="A2" s="1">
        <v>0.05</v>
      </c>
      <c r="B2">
        <f>(INT(A2))*60</f>
        <v>0</v>
      </c>
      <c r="C2">
        <f>(A2-INT(A2))*100</f>
        <v>5</v>
      </c>
      <c r="D2">
        <f>B2+C2</f>
        <v>5</v>
      </c>
      <c r="E2">
        <f>((INT(A2))*60)+(A2-INT(A2))*100</f>
        <v>5</v>
      </c>
    </row>
    <row r="3" spans="4:7" ht="15">
      <c r="D3">
        <f>D2+D1</f>
        <v>121</v>
      </c>
      <c r="E3">
        <f>SUM(E1:E2)</f>
        <v>121</v>
      </c>
      <c r="F3">
        <f>((D3-(INT(D3/60)*60))/100)+(INT(D3/60))</f>
        <v>2.01</v>
      </c>
      <c r="G3">
        <f>((E3-(INT(E3/60)*60))/100)+(INT(E3/60))</f>
        <v>2.01</v>
      </c>
    </row>
    <row r="6" spans="2:17" ht="27">
      <c r="B6" s="7" t="s">
        <v>10</v>
      </c>
      <c r="C6" s="7" t="s">
        <v>103</v>
      </c>
      <c r="D6" s="3" t="s">
        <v>11</v>
      </c>
      <c r="E6" s="3" t="s">
        <v>104</v>
      </c>
      <c r="F6" s="3" t="s">
        <v>105</v>
      </c>
      <c r="G6" s="3" t="s">
        <v>12</v>
      </c>
      <c r="H6" s="3" t="s">
        <v>13</v>
      </c>
      <c r="I6" s="7" t="s">
        <v>14</v>
      </c>
      <c r="J6" s="7" t="s">
        <v>15</v>
      </c>
      <c r="K6" s="7" t="s">
        <v>103</v>
      </c>
      <c r="L6" s="7" t="s">
        <v>16</v>
      </c>
      <c r="M6" s="3" t="s">
        <v>104</v>
      </c>
      <c r="N6" s="3" t="s">
        <v>105</v>
      </c>
      <c r="O6" s="3" t="s">
        <v>17</v>
      </c>
      <c r="P6" s="3"/>
      <c r="Q6" s="3" t="s">
        <v>106</v>
      </c>
    </row>
    <row r="7" spans="2:17" ht="15">
      <c r="B7" s="8">
        <f>IF(A7&lt;MinMaxWorkouts!$E$2,MinMaxWorkouts!$E$2,IF(A7&gt;MinMaxWorkouts!$F$2,MinMaxWorkouts!$F$2,A7))</f>
        <v>0.36</v>
      </c>
      <c r="C7">
        <f>((INT(B7))*60)+(B7-INT(B7))*100</f>
        <v>36</v>
      </c>
      <c r="D7" s="2">
        <v>0.05</v>
      </c>
      <c r="E7">
        <f>((INT(D7))*60)+(D7-INT(D7))*100</f>
        <v>5</v>
      </c>
      <c r="F7" s="8">
        <f>C7+E7</f>
        <v>41</v>
      </c>
      <c r="G7" s="1">
        <f>(((C7+E7)-(INT((C7+E7)/60)*60))/100)+(INT((C7+E7)/60))</f>
        <v>0.41</v>
      </c>
      <c r="H7" s="4"/>
      <c r="I7" s="2">
        <v>2.5</v>
      </c>
      <c r="J7" s="8">
        <f>IF(I7&lt;MinMaxWorkouts!$E$3,MinMaxWorkouts!$E$3,IF(I7&gt;MinMaxWorkouts!$F$3,MinMaxWorkouts!$F$3,I7))</f>
        <v>2</v>
      </c>
      <c r="K7">
        <f>((INT(J7))*60)+(J7-INT(J7))*100</f>
        <v>120</v>
      </c>
      <c r="L7" s="8">
        <v>0.1</v>
      </c>
      <c r="M7" s="1">
        <f>((INT(L7))*60)+(L7-INT(L7))*100</f>
        <v>10</v>
      </c>
      <c r="N7" s="8">
        <f>K7+M7</f>
        <v>130</v>
      </c>
      <c r="O7" s="1">
        <f>(((((INT(J7))*60)+(J7-INT(J7))*100+((INT(L7))*60)+(L7-INT(L7))*100)-(INT((((INT(J7))*60)+(J7-INT(J7))*100)/60)*60))/100)+(INT((((INT(J7))*60)+(J7-INT(J7))*100+((INT(L7))*60)+(L7-INT(L7))*100)/60))</f>
        <v>2.1</v>
      </c>
      <c r="P7" s="1">
        <f>N7+F7</f>
        <v>171</v>
      </c>
      <c r="Q7" s="1">
        <f>(((((INT(J7))*60)+(J7-INT(J7))*100+((INT(L7))*60)+(L7-INT(L7))*100)-(INT((((INT(J7))*60)+(J7-INT(J7))*100+((INT(L7))*60)+(L7-INT(L7))*100)/60)*60))/100)+(INT((((INT(J7))*60)+(J7-INT(J7))*100+((INT(L7))*60)+(L7-INT(L7))*100)/60))</f>
        <v>2.1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76"/>
  <sheetViews>
    <sheetView tabSelected="1" workbookViewId="0" topLeftCell="EN1">
      <selection activeCell="HV3" sqref="HV3"/>
    </sheetView>
  </sheetViews>
  <sheetFormatPr defaultColWidth="9.140625" defaultRowHeight="15"/>
  <cols>
    <col min="1" max="1" width="3.28125" style="1" bestFit="1" customWidth="1"/>
    <col min="2" max="2" width="9.28125" style="16" hidden="1" customWidth="1"/>
    <col min="3" max="3" width="16.57421875" style="115" hidden="1" customWidth="1"/>
    <col min="4" max="5" width="3.28125" style="1" hidden="1" customWidth="1"/>
    <col min="6" max="6" width="11.421875" style="1" hidden="1" customWidth="1"/>
    <col min="7" max="7" width="19.421875" style="14" hidden="1" customWidth="1"/>
    <col min="8" max="8" width="3.28125" style="1" hidden="1" customWidth="1"/>
    <col min="9" max="9" width="4.421875" style="1" hidden="1" customWidth="1"/>
    <col min="10" max="10" width="10.57421875" style="1" hidden="1" customWidth="1"/>
    <col min="11" max="11" width="25.140625" style="1" bestFit="1" customWidth="1"/>
    <col min="12" max="12" width="18.28125" style="14" hidden="1" customWidth="1"/>
    <col min="13" max="13" width="12.140625" style="13" hidden="1" customWidth="1"/>
    <col min="14" max="14" width="3.28125" style="11" customWidth="1"/>
    <col min="15" max="15" width="7.8515625" style="13" hidden="1" customWidth="1"/>
    <col min="16" max="16" width="3.28125" style="1" hidden="1" customWidth="1"/>
    <col min="17" max="17" width="5.28125" style="1" hidden="1" customWidth="1"/>
    <col min="18" max="18" width="5.7109375" style="10" hidden="1" customWidth="1"/>
    <col min="19" max="19" width="4.421875" style="1" customWidth="1"/>
    <col min="20" max="20" width="6.57421875" style="1" hidden="1" customWidth="1"/>
    <col min="21" max="21" width="4.421875" style="1" customWidth="1"/>
    <col min="22" max="22" width="8.421875" style="1" hidden="1" customWidth="1"/>
    <col min="23" max="23" width="6.421875" style="1" hidden="1" customWidth="1"/>
    <col min="24" max="24" width="5.140625" style="1" customWidth="1"/>
    <col min="25" max="25" width="5.8515625" style="10" hidden="1" customWidth="1"/>
    <col min="26" max="26" width="4.57421875" style="1" customWidth="1"/>
    <col min="27" max="27" width="6.57421875" style="1" hidden="1" customWidth="1"/>
    <col min="28" max="28" width="4.421875" style="1" customWidth="1"/>
    <col min="29" max="29" width="6.8515625" style="1" hidden="1" customWidth="1"/>
    <col min="30" max="30" width="8.00390625" style="1" hidden="1" customWidth="1"/>
    <col min="31" max="31" width="5.140625" style="1" customWidth="1"/>
    <col min="32" max="32" width="6.7109375" style="1" hidden="1" customWidth="1"/>
    <col min="33" max="33" width="5.8515625" style="9" hidden="1" customWidth="1"/>
    <col min="34" max="34" width="6.00390625" style="10" hidden="1" customWidth="1"/>
    <col min="35" max="35" width="4.57421875" style="1" customWidth="1"/>
    <col min="36" max="36" width="6.57421875" style="1" hidden="1" customWidth="1"/>
    <col min="37" max="37" width="4.421875" style="1" customWidth="1"/>
    <col min="38" max="38" width="5.7109375" style="1" hidden="1" customWidth="1"/>
    <col min="39" max="39" width="6.421875" style="1" hidden="1" customWidth="1"/>
    <col min="40" max="40" width="4.7109375" style="1" customWidth="1"/>
    <col min="41" max="41" width="6.7109375" style="1" hidden="1" customWidth="1"/>
    <col min="42" max="42" width="6.140625" style="9" hidden="1" customWidth="1"/>
    <col min="43" max="43" width="5.8515625" style="1" hidden="1" customWidth="1"/>
    <col min="44" max="44" width="4.57421875" style="1" customWidth="1"/>
    <col min="45" max="45" width="6.7109375" style="1" hidden="1" customWidth="1"/>
    <col min="46" max="46" width="4.421875" style="1" customWidth="1"/>
    <col min="47" max="47" width="5.7109375" style="1" hidden="1" customWidth="1"/>
    <col min="48" max="48" width="6.57421875" style="1" hidden="1" customWidth="1"/>
    <col min="49" max="49" width="4.7109375" style="1" customWidth="1"/>
    <col min="50" max="50" width="9.28125" style="1" hidden="1" customWidth="1"/>
    <col min="51" max="51" width="6.140625" style="9" hidden="1" customWidth="1"/>
    <col min="52" max="52" width="5.8515625" style="10" hidden="1" customWidth="1"/>
    <col min="53" max="53" width="4.57421875" style="1" customWidth="1"/>
    <col min="54" max="54" width="9.28125" style="1" hidden="1" customWidth="1"/>
    <col min="55" max="55" width="4.57421875" style="1" customWidth="1"/>
    <col min="56" max="56" width="4.7109375" style="1" hidden="1" customWidth="1"/>
    <col min="57" max="57" width="6.57421875" style="1" hidden="1" customWidth="1"/>
    <col min="58" max="58" width="4.57421875" style="10" customWidth="1"/>
    <col min="59" max="59" width="6.7109375" style="1" hidden="1" customWidth="1"/>
    <col min="60" max="60" width="5.28125" style="1" hidden="1" customWidth="1"/>
    <col min="61" max="61" width="13.00390625" style="20" hidden="1" customWidth="1"/>
    <col min="62" max="62" width="5.421875" style="10" hidden="1" customWidth="1"/>
    <col min="63" max="63" width="5.421875" style="1" customWidth="1"/>
    <col min="64" max="64" width="6.7109375" style="1" hidden="1" customWidth="1"/>
    <col min="65" max="65" width="4.421875" style="1" customWidth="1"/>
    <col min="66" max="67" width="6.140625" style="1" hidden="1" customWidth="1"/>
    <col min="68" max="68" width="4.57421875" style="10" customWidth="1"/>
    <col min="69" max="69" width="6.7109375" style="1" hidden="1" customWidth="1"/>
    <col min="70" max="70" width="6.57421875" style="1" hidden="1" customWidth="1"/>
    <col min="71" max="71" width="5.8515625" style="10" hidden="1" customWidth="1"/>
    <col min="72" max="72" width="4.57421875" style="1" customWidth="1"/>
    <col min="73" max="73" width="6.7109375" style="1" hidden="1" customWidth="1"/>
    <col min="74" max="74" width="4.57421875" style="1" customWidth="1"/>
    <col min="75" max="75" width="4.7109375" style="1" hidden="1" customWidth="1"/>
    <col min="76" max="76" width="6.57421875" style="1" hidden="1" customWidth="1"/>
    <col min="77" max="77" width="4.57421875" style="9" customWidth="1"/>
    <col min="78" max="78" width="7.7109375" style="1" hidden="1" customWidth="1"/>
    <col min="79" max="80" width="5.7109375" style="10" hidden="1" customWidth="1"/>
    <col min="81" max="81" width="4.421875" style="1" customWidth="1"/>
    <col min="82" max="82" width="6.57421875" style="1" hidden="1" customWidth="1"/>
    <col min="83" max="83" width="4.140625" style="1" customWidth="1"/>
    <col min="84" max="84" width="4.421875" style="1" hidden="1" customWidth="1"/>
    <col min="85" max="85" width="6.421875" style="1" hidden="1" customWidth="1"/>
    <col min="86" max="86" width="4.57421875" style="9" customWidth="1"/>
    <col min="87" max="87" width="7.57421875" style="1" hidden="1" customWidth="1"/>
    <col min="88" max="88" width="5.7109375" style="1" hidden="1" customWidth="1"/>
    <col min="89" max="89" width="5.7109375" style="10" hidden="1" customWidth="1"/>
    <col min="90" max="90" width="4.421875" style="1" customWidth="1"/>
    <col min="91" max="91" width="5.57421875" style="1" hidden="1" customWidth="1"/>
    <col min="92" max="92" width="4.421875" style="1" customWidth="1"/>
    <col min="93" max="93" width="4.57421875" style="1" hidden="1" customWidth="1"/>
    <col min="94" max="94" width="5.421875" style="1" hidden="1" customWidth="1"/>
    <col min="95" max="95" width="4.57421875" style="9" customWidth="1"/>
    <col min="96" max="96" width="7.57421875" style="1" hidden="1" customWidth="1"/>
    <col min="97" max="97" width="5.7109375" style="1" hidden="1" customWidth="1"/>
    <col min="98" max="98" width="5.7109375" style="10" hidden="1" customWidth="1"/>
    <col min="99" max="99" width="4.421875" style="1" customWidth="1"/>
    <col min="100" max="100" width="6.57421875" style="1" hidden="1" customWidth="1"/>
    <col min="101" max="101" width="4.421875" style="1" customWidth="1"/>
    <col min="102" max="102" width="4.57421875" style="1" hidden="1" customWidth="1"/>
    <col min="103" max="103" width="6.421875" style="1" hidden="1" customWidth="1"/>
    <col min="104" max="104" width="4.57421875" style="1" customWidth="1"/>
    <col min="105" max="105" width="7.57421875" style="1" hidden="1" customWidth="1"/>
    <col min="106" max="106" width="5.7109375" style="1" hidden="1" customWidth="1"/>
    <col min="107" max="107" width="5.7109375" style="10" hidden="1" customWidth="1"/>
    <col min="108" max="108" width="4.421875" style="1" customWidth="1"/>
    <col min="109" max="109" width="6.57421875" style="1" hidden="1" customWidth="1"/>
    <col min="110" max="110" width="4.421875" style="1" customWidth="1"/>
    <col min="111" max="111" width="4.57421875" style="1" hidden="1" customWidth="1"/>
    <col min="112" max="112" width="6.421875" style="1" hidden="1" customWidth="1"/>
    <col min="113" max="113" width="4.57421875" style="1" customWidth="1"/>
    <col min="114" max="114" width="7.57421875" style="1" hidden="1" customWidth="1"/>
    <col min="115" max="115" width="5.7109375" style="1" hidden="1" customWidth="1"/>
    <col min="116" max="116" width="5.7109375" style="10" hidden="1" customWidth="1"/>
    <col min="117" max="117" width="4.421875" style="1" customWidth="1"/>
    <col min="118" max="118" width="5.57421875" style="1" hidden="1" customWidth="1"/>
    <col min="119" max="119" width="4.421875" style="1" customWidth="1"/>
    <col min="120" max="120" width="4.57421875" style="1" hidden="1" customWidth="1"/>
    <col min="121" max="121" width="5.421875" style="1" hidden="1" customWidth="1"/>
    <col min="122" max="122" width="4.57421875" style="1" customWidth="1"/>
    <col min="123" max="123" width="7.57421875" style="1" hidden="1" customWidth="1"/>
    <col min="124" max="124" width="5.7109375" style="1" customWidth="1"/>
    <col min="125" max="125" width="5.7109375" style="15" customWidth="1"/>
    <col min="126" max="126" width="5.7109375" style="10" hidden="1" customWidth="1"/>
    <col min="127" max="127" width="4.421875" style="1" customWidth="1"/>
    <col min="128" max="128" width="6.57421875" style="1" hidden="1" customWidth="1"/>
    <col min="129" max="129" width="4.421875" style="1" customWidth="1"/>
    <col min="130" max="130" width="4.57421875" style="1" hidden="1" customWidth="1"/>
    <col min="131" max="131" width="6.421875" style="1" hidden="1" customWidth="1"/>
    <col min="132" max="132" width="4.57421875" style="1" customWidth="1"/>
    <col min="133" max="133" width="7.57421875" style="1" hidden="1" customWidth="1"/>
    <col min="134" max="134" width="5.7109375" style="10" hidden="1" customWidth="1"/>
    <col min="135" max="135" width="4.421875" style="1" customWidth="1"/>
    <col min="136" max="136" width="6.57421875" style="1" hidden="1" customWidth="1"/>
    <col min="137" max="137" width="4.28125" style="1" customWidth="1"/>
    <col min="138" max="138" width="4.57421875" style="1" hidden="1" customWidth="1"/>
    <col min="139" max="139" width="6.421875" style="1" hidden="1" customWidth="1"/>
    <col min="140" max="140" width="5.00390625" style="1" customWidth="1"/>
    <col min="141" max="141" width="7.57421875" style="1" hidden="1" customWidth="1"/>
    <col min="142" max="142" width="5.7109375" style="1" hidden="1" customWidth="1"/>
    <col min="143" max="143" width="5.7109375" style="10" hidden="1" customWidth="1"/>
    <col min="144" max="144" width="4.421875" style="1" customWidth="1"/>
    <col min="145" max="145" width="6.57421875" style="1" hidden="1" customWidth="1"/>
    <col min="146" max="146" width="4.421875" style="1" customWidth="1"/>
    <col min="147" max="147" width="4.57421875" style="1" hidden="1" customWidth="1"/>
    <col min="148" max="148" width="6.421875" style="1" hidden="1" customWidth="1"/>
    <col min="149" max="149" width="4.57421875" style="1" customWidth="1"/>
    <col min="150" max="150" width="7.57421875" style="1" hidden="1" customWidth="1"/>
    <col min="151" max="151" width="5.7109375" style="1" hidden="1" customWidth="1"/>
    <col min="152" max="152" width="5.7109375" style="10" hidden="1" customWidth="1"/>
    <col min="153" max="153" width="4.421875" style="1" customWidth="1"/>
    <col min="154" max="154" width="6.57421875" style="1" hidden="1" customWidth="1"/>
    <col min="155" max="155" width="4.421875" style="1" customWidth="1"/>
    <col min="156" max="156" width="4.57421875" style="1" hidden="1" customWidth="1"/>
    <col min="157" max="157" width="6.421875" style="1" hidden="1" customWidth="1"/>
    <col min="158" max="158" width="4.57421875" style="1" customWidth="1"/>
    <col min="159" max="159" width="7.57421875" style="1" hidden="1" customWidth="1"/>
    <col min="160" max="160" width="5.7109375" style="1" hidden="1" customWidth="1"/>
    <col min="161" max="161" width="5.7109375" style="10" hidden="1" customWidth="1"/>
    <col min="162" max="162" width="4.421875" style="1" customWidth="1"/>
    <col min="163" max="163" width="6.57421875" style="1" hidden="1" customWidth="1"/>
    <col min="164" max="164" width="4.421875" style="1" customWidth="1"/>
    <col min="165" max="165" width="4.57421875" style="1" hidden="1" customWidth="1"/>
    <col min="166" max="166" width="6.421875" style="1" hidden="1" customWidth="1"/>
    <col min="167" max="167" width="4.57421875" style="1" customWidth="1"/>
    <col min="168" max="168" width="7.57421875" style="1" hidden="1" customWidth="1"/>
    <col min="169" max="169" width="5.7109375" style="1" hidden="1" customWidth="1"/>
    <col min="170" max="170" width="3.28125" style="15" hidden="1" customWidth="1"/>
    <col min="171" max="171" width="5.7109375" style="10" hidden="1" customWidth="1"/>
    <col min="172" max="172" width="4.421875" style="1" customWidth="1"/>
    <col min="173" max="173" width="6.57421875" style="1" hidden="1" customWidth="1"/>
    <col min="174" max="174" width="4.421875" style="1" customWidth="1"/>
    <col min="175" max="175" width="4.57421875" style="1" hidden="1" customWidth="1"/>
    <col min="176" max="176" width="6.421875" style="1" hidden="1" customWidth="1"/>
    <col min="177" max="177" width="4.57421875" style="1" customWidth="1"/>
    <col min="178" max="178" width="7.57421875" style="1" hidden="1" customWidth="1"/>
    <col min="179" max="179" width="8.421875" style="1" hidden="1" customWidth="1"/>
    <col min="180" max="180" width="5.7109375" style="10" hidden="1" customWidth="1"/>
    <col min="181" max="181" width="4.421875" style="1" customWidth="1"/>
    <col min="182" max="182" width="6.57421875" style="1" hidden="1" customWidth="1"/>
    <col min="183" max="183" width="4.421875" style="1" customWidth="1"/>
    <col min="184" max="184" width="4.57421875" style="1" hidden="1" customWidth="1"/>
    <col min="185" max="185" width="6.421875" style="1" hidden="1" customWidth="1"/>
    <col min="186" max="186" width="4.57421875" style="1" customWidth="1"/>
    <col min="187" max="187" width="7.57421875" style="1" hidden="1" customWidth="1"/>
    <col min="188" max="188" width="8.421875" style="1" hidden="1" customWidth="1"/>
    <col min="189" max="189" width="5.7109375" style="10" hidden="1" customWidth="1"/>
    <col min="190" max="190" width="4.421875" style="1" customWidth="1"/>
    <col min="191" max="191" width="6.57421875" style="1" hidden="1" customWidth="1"/>
    <col min="192" max="192" width="4.421875" style="1" customWidth="1"/>
    <col min="193" max="193" width="4.57421875" style="1" hidden="1" customWidth="1"/>
    <col min="194" max="194" width="6.421875" style="1" hidden="1" customWidth="1"/>
    <col min="195" max="195" width="4.57421875" style="1" customWidth="1"/>
    <col min="196" max="196" width="7.57421875" style="1" hidden="1" customWidth="1"/>
    <col min="197" max="197" width="8.421875" style="1" hidden="1" customWidth="1"/>
    <col min="198" max="198" width="5.7109375" style="10" hidden="1" customWidth="1"/>
    <col min="199" max="199" width="4.421875" style="1" customWidth="1"/>
    <col min="200" max="200" width="6.57421875" style="1" hidden="1" customWidth="1"/>
    <col min="201" max="201" width="4.421875" style="1" customWidth="1"/>
    <col min="202" max="202" width="4.57421875" style="1" hidden="1" customWidth="1"/>
    <col min="203" max="203" width="6.421875" style="1" hidden="1" customWidth="1"/>
    <col min="204" max="204" width="4.57421875" style="1" customWidth="1"/>
    <col min="205" max="205" width="7.57421875" style="1" hidden="1" customWidth="1"/>
    <col min="206" max="206" width="8.421875" style="1" hidden="1" customWidth="1"/>
    <col min="207" max="207" width="5.7109375" style="10" hidden="1" customWidth="1"/>
    <col min="208" max="208" width="4.421875" style="1" customWidth="1"/>
    <col min="209" max="209" width="6.57421875" style="1" hidden="1" customWidth="1"/>
    <col min="210" max="210" width="4.57421875" style="1" customWidth="1"/>
    <col min="211" max="211" width="4.57421875" style="1" hidden="1" customWidth="1"/>
    <col min="212" max="212" width="6.421875" style="1" hidden="1" customWidth="1"/>
    <col min="213" max="213" width="4.57421875" style="1" customWidth="1"/>
    <col min="214" max="214" width="7.57421875" style="1" hidden="1" customWidth="1"/>
    <col min="215" max="215" width="8.421875" style="1" hidden="1" customWidth="1"/>
    <col min="216" max="216" width="5.7109375" style="10" hidden="1" customWidth="1"/>
    <col min="217" max="217" width="4.421875" style="1" customWidth="1"/>
    <col min="218" max="218" width="9.140625" style="1" hidden="1" customWidth="1"/>
    <col min="219" max="219" width="4.421875" style="1" customWidth="1"/>
    <col min="220" max="220" width="4.57421875" style="1" hidden="1" customWidth="1"/>
    <col min="221" max="221" width="6.421875" style="1" hidden="1" customWidth="1"/>
    <col min="222" max="222" width="4.57421875" style="1" customWidth="1"/>
    <col min="223" max="223" width="4.421875" style="1" customWidth="1"/>
    <col min="224" max="224" width="5.57421875" style="1" hidden="1" customWidth="1"/>
    <col min="225" max="225" width="8.421875" style="1" hidden="1" customWidth="1"/>
    <col min="226" max="226" width="4.421875" style="10" hidden="1" customWidth="1"/>
    <col min="227" max="227" width="9.140625" style="23" customWidth="1"/>
    <col min="228" max="228" width="6.28125" style="15" customWidth="1"/>
    <col min="229" max="229" width="6.57421875" style="15" hidden="1" customWidth="1"/>
    <col min="230" max="230" width="7.421875" style="15" customWidth="1"/>
    <col min="231" max="16384" width="9.140625" style="1" customWidth="1"/>
  </cols>
  <sheetData>
    <row r="1" spans="1:230" s="18" customFormat="1" ht="24.75" customHeight="1">
      <c r="A1" s="150" t="s">
        <v>0</v>
      </c>
      <c r="B1" s="144" t="s">
        <v>1</v>
      </c>
      <c r="C1" s="114"/>
      <c r="D1" s="106"/>
      <c r="E1" s="106"/>
      <c r="F1" s="106"/>
      <c r="G1" s="116"/>
      <c r="H1" s="106"/>
      <c r="I1" s="106"/>
      <c r="J1" s="106"/>
      <c r="K1" s="146" t="s">
        <v>6</v>
      </c>
      <c r="L1" s="105"/>
      <c r="M1" s="118"/>
      <c r="N1" s="152" t="s">
        <v>8</v>
      </c>
      <c r="O1" s="107"/>
      <c r="P1" s="167" t="s">
        <v>123</v>
      </c>
      <c r="Q1" s="106"/>
      <c r="R1" s="154" t="s">
        <v>76</v>
      </c>
      <c r="S1" s="155"/>
      <c r="T1" s="155"/>
      <c r="U1" s="155"/>
      <c r="V1" s="155"/>
      <c r="W1" s="155"/>
      <c r="X1" s="156"/>
      <c r="Y1" s="139"/>
      <c r="Z1" s="154" t="s">
        <v>198</v>
      </c>
      <c r="AA1" s="158"/>
      <c r="AB1" s="158"/>
      <c r="AC1" s="158"/>
      <c r="AD1" s="158"/>
      <c r="AE1" s="159"/>
      <c r="AF1" s="108"/>
      <c r="AG1" s="171" t="s">
        <v>106</v>
      </c>
      <c r="AH1" s="106"/>
      <c r="AI1" s="157" t="s">
        <v>201</v>
      </c>
      <c r="AJ1" s="155"/>
      <c r="AK1" s="155"/>
      <c r="AL1" s="155"/>
      <c r="AM1" s="155"/>
      <c r="AN1" s="156"/>
      <c r="AO1" s="109"/>
      <c r="AP1" s="171" t="s">
        <v>209</v>
      </c>
      <c r="AQ1" s="106"/>
      <c r="AR1" s="154" t="s">
        <v>162</v>
      </c>
      <c r="AS1" s="158"/>
      <c r="AT1" s="158"/>
      <c r="AU1" s="158"/>
      <c r="AV1" s="158"/>
      <c r="AW1" s="159"/>
      <c r="AX1" s="106"/>
      <c r="AY1" s="150" t="s">
        <v>210</v>
      </c>
      <c r="AZ1" s="106"/>
      <c r="BA1" s="154" t="s">
        <v>163</v>
      </c>
      <c r="BB1" s="158"/>
      <c r="BC1" s="158"/>
      <c r="BD1" s="158"/>
      <c r="BE1" s="158"/>
      <c r="BF1" s="159"/>
      <c r="BG1" s="110"/>
      <c r="BH1" s="168" t="s">
        <v>211</v>
      </c>
      <c r="BI1" s="169" t="s">
        <v>212</v>
      </c>
      <c r="BJ1" s="142" t="s">
        <v>164</v>
      </c>
      <c r="BK1" s="142"/>
      <c r="BL1" s="142"/>
      <c r="BM1" s="142"/>
      <c r="BN1" s="142"/>
      <c r="BO1" s="142"/>
      <c r="BP1" s="143"/>
      <c r="BQ1" s="26"/>
      <c r="BR1" s="148" t="s">
        <v>108</v>
      </c>
      <c r="BS1" s="142" t="s">
        <v>77</v>
      </c>
      <c r="BT1" s="142"/>
      <c r="BU1" s="142"/>
      <c r="BV1" s="142"/>
      <c r="BW1" s="142"/>
      <c r="BX1" s="142"/>
      <c r="BY1" s="143"/>
      <c r="BZ1" s="27"/>
      <c r="CA1" s="148" t="s">
        <v>213</v>
      </c>
      <c r="CB1" s="31"/>
      <c r="CC1" s="141" t="s">
        <v>78</v>
      </c>
      <c r="CD1" s="142"/>
      <c r="CE1" s="142"/>
      <c r="CF1" s="142"/>
      <c r="CG1" s="142"/>
      <c r="CH1" s="143"/>
      <c r="CI1" s="28"/>
      <c r="CJ1" s="148" t="s">
        <v>214</v>
      </c>
      <c r="CK1" s="142" t="s">
        <v>219</v>
      </c>
      <c r="CL1" s="142"/>
      <c r="CM1" s="142"/>
      <c r="CN1" s="142"/>
      <c r="CO1" s="142"/>
      <c r="CP1" s="142"/>
      <c r="CQ1" s="143"/>
      <c r="CR1" s="26"/>
      <c r="CS1" s="148" t="s">
        <v>215</v>
      </c>
      <c r="CT1" s="31"/>
      <c r="CU1" s="142" t="s">
        <v>202</v>
      </c>
      <c r="CV1" s="142"/>
      <c r="CW1" s="142"/>
      <c r="CX1" s="142"/>
      <c r="CY1" s="142"/>
      <c r="CZ1" s="143"/>
      <c r="DA1" s="27"/>
      <c r="DB1" s="148" t="s">
        <v>216</v>
      </c>
      <c r="DC1" s="142" t="s">
        <v>165</v>
      </c>
      <c r="DD1" s="142"/>
      <c r="DE1" s="142"/>
      <c r="DF1" s="142"/>
      <c r="DG1" s="142"/>
      <c r="DH1" s="142"/>
      <c r="DI1" s="143"/>
      <c r="DJ1" s="27"/>
      <c r="DK1" s="148" t="s">
        <v>217</v>
      </c>
      <c r="DL1" s="142" t="s">
        <v>166</v>
      </c>
      <c r="DM1" s="142"/>
      <c r="DN1" s="142"/>
      <c r="DO1" s="142"/>
      <c r="DP1" s="142"/>
      <c r="DQ1" s="142"/>
      <c r="DR1" s="143"/>
      <c r="DS1" s="27"/>
      <c r="DT1" s="136" t="s">
        <v>218</v>
      </c>
      <c r="DU1" s="136" t="s">
        <v>218</v>
      </c>
      <c r="DV1" s="140"/>
      <c r="DW1" s="142" t="s">
        <v>167</v>
      </c>
      <c r="DX1" s="142"/>
      <c r="DY1" s="142"/>
      <c r="DZ1" s="142"/>
      <c r="EA1" s="142"/>
      <c r="EB1" s="143"/>
      <c r="EC1" s="27"/>
      <c r="ED1" s="29"/>
      <c r="EE1" s="141" t="s">
        <v>79</v>
      </c>
      <c r="EF1" s="142"/>
      <c r="EG1" s="142"/>
      <c r="EH1" s="142"/>
      <c r="EI1" s="142"/>
      <c r="EJ1" s="143"/>
      <c r="EK1" s="27"/>
      <c r="EL1" s="28"/>
      <c r="EM1" s="31"/>
      <c r="EN1" s="141" t="s">
        <v>80</v>
      </c>
      <c r="EO1" s="142"/>
      <c r="EP1" s="142"/>
      <c r="EQ1" s="142"/>
      <c r="ER1" s="142"/>
      <c r="ES1" s="143"/>
      <c r="ET1" s="27"/>
      <c r="EU1" s="27"/>
      <c r="EV1" s="29"/>
      <c r="EW1" s="141" t="s">
        <v>168</v>
      </c>
      <c r="EX1" s="142"/>
      <c r="EY1" s="142"/>
      <c r="EZ1" s="142"/>
      <c r="FA1" s="142"/>
      <c r="FB1" s="143"/>
      <c r="FC1" s="27"/>
      <c r="FD1" s="27"/>
      <c r="FE1" s="31"/>
      <c r="FF1" s="142" t="s">
        <v>169</v>
      </c>
      <c r="FG1" s="142"/>
      <c r="FH1" s="142"/>
      <c r="FI1" s="142"/>
      <c r="FJ1" s="142"/>
      <c r="FK1" s="143"/>
      <c r="FL1" s="27"/>
      <c r="FM1" s="160" t="s">
        <v>119</v>
      </c>
      <c r="FN1" s="162" t="s">
        <v>133</v>
      </c>
      <c r="FO1" s="31"/>
      <c r="FP1" s="142" t="s">
        <v>170</v>
      </c>
      <c r="FQ1" s="142"/>
      <c r="FR1" s="142"/>
      <c r="FS1" s="142"/>
      <c r="FT1" s="142"/>
      <c r="FU1" s="143"/>
      <c r="FV1" s="25"/>
      <c r="FW1" s="25"/>
      <c r="FX1" s="31"/>
      <c r="FY1" s="142" t="s">
        <v>203</v>
      </c>
      <c r="FZ1" s="142"/>
      <c r="GA1" s="142"/>
      <c r="GB1" s="142"/>
      <c r="GC1" s="142"/>
      <c r="GD1" s="143"/>
      <c r="GE1" s="25"/>
      <c r="GF1" s="25"/>
      <c r="GG1" s="31"/>
      <c r="GH1" s="142" t="s">
        <v>158</v>
      </c>
      <c r="GI1" s="142"/>
      <c r="GJ1" s="142"/>
      <c r="GK1" s="142"/>
      <c r="GL1" s="142"/>
      <c r="GM1" s="143"/>
      <c r="GN1" s="25"/>
      <c r="GO1" s="25"/>
      <c r="GP1" s="31"/>
      <c r="GQ1" s="142" t="s">
        <v>81</v>
      </c>
      <c r="GR1" s="142"/>
      <c r="GS1" s="142"/>
      <c r="GT1" s="142"/>
      <c r="GU1" s="142"/>
      <c r="GV1" s="143"/>
      <c r="GW1" s="25"/>
      <c r="GX1" s="25"/>
      <c r="GY1" s="31"/>
      <c r="GZ1" s="142" t="s">
        <v>192</v>
      </c>
      <c r="HA1" s="142"/>
      <c r="HB1" s="142"/>
      <c r="HC1" s="142"/>
      <c r="HD1" s="142"/>
      <c r="HE1" s="143"/>
      <c r="HF1" s="25"/>
      <c r="HG1" s="25"/>
      <c r="HH1" s="31"/>
      <c r="HI1" s="142" t="s">
        <v>161</v>
      </c>
      <c r="HJ1" s="142"/>
      <c r="HK1" s="142"/>
      <c r="HL1" s="142"/>
      <c r="HM1" s="142"/>
      <c r="HN1" s="143"/>
      <c r="HO1" s="136" t="s">
        <v>183</v>
      </c>
      <c r="HP1" s="24"/>
      <c r="HQ1" s="22"/>
      <c r="HR1" s="22"/>
      <c r="HS1" s="138" t="s">
        <v>121</v>
      </c>
      <c r="HT1" s="165" t="s">
        <v>74</v>
      </c>
      <c r="HU1" s="30"/>
      <c r="HV1" s="165" t="s">
        <v>75</v>
      </c>
    </row>
    <row r="2" spans="1:230" s="8" customFormat="1" ht="59.25" customHeight="1">
      <c r="A2" s="151"/>
      <c r="B2" s="145"/>
      <c r="C2" s="34" t="s">
        <v>2</v>
      </c>
      <c r="D2" s="32" t="s">
        <v>3</v>
      </c>
      <c r="E2" s="32" t="s">
        <v>4</v>
      </c>
      <c r="F2" s="32"/>
      <c r="G2" s="117" t="s">
        <v>5</v>
      </c>
      <c r="H2" s="32" t="s">
        <v>3</v>
      </c>
      <c r="I2" s="32"/>
      <c r="J2" s="32"/>
      <c r="K2" s="147"/>
      <c r="L2" s="34" t="s">
        <v>7</v>
      </c>
      <c r="M2" s="119" t="s">
        <v>338</v>
      </c>
      <c r="N2" s="153"/>
      <c r="O2" s="35" t="s">
        <v>122</v>
      </c>
      <c r="P2" s="137"/>
      <c r="Q2" s="36" t="s">
        <v>107</v>
      </c>
      <c r="R2" s="33" t="s">
        <v>9</v>
      </c>
      <c r="S2" s="69" t="s">
        <v>10</v>
      </c>
      <c r="T2" s="70" t="s">
        <v>103</v>
      </c>
      <c r="U2" s="70" t="s">
        <v>11</v>
      </c>
      <c r="V2" s="70" t="s">
        <v>104</v>
      </c>
      <c r="W2" s="70" t="s">
        <v>105</v>
      </c>
      <c r="X2" s="71" t="s">
        <v>12</v>
      </c>
      <c r="Y2" s="101" t="s">
        <v>14</v>
      </c>
      <c r="Z2" s="69" t="s">
        <v>15</v>
      </c>
      <c r="AA2" s="70" t="s">
        <v>103</v>
      </c>
      <c r="AB2" s="70" t="s">
        <v>16</v>
      </c>
      <c r="AC2" s="70" t="s">
        <v>104</v>
      </c>
      <c r="AD2" s="70" t="s">
        <v>105</v>
      </c>
      <c r="AE2" s="71" t="s">
        <v>17</v>
      </c>
      <c r="AF2" s="38" t="s">
        <v>109</v>
      </c>
      <c r="AG2" s="172"/>
      <c r="AH2" s="38" t="s">
        <v>18</v>
      </c>
      <c r="AI2" s="102" t="s">
        <v>19</v>
      </c>
      <c r="AJ2" s="70" t="s">
        <v>103</v>
      </c>
      <c r="AK2" s="70" t="s">
        <v>20</v>
      </c>
      <c r="AL2" s="70" t="s">
        <v>104</v>
      </c>
      <c r="AM2" s="70" t="s">
        <v>105</v>
      </c>
      <c r="AN2" s="71" t="s">
        <v>21</v>
      </c>
      <c r="AO2" s="38" t="s">
        <v>109</v>
      </c>
      <c r="AP2" s="172"/>
      <c r="AQ2" s="38" t="s">
        <v>22</v>
      </c>
      <c r="AR2" s="102" t="s">
        <v>23</v>
      </c>
      <c r="AS2" s="70" t="s">
        <v>103</v>
      </c>
      <c r="AT2" s="70" t="s">
        <v>24</v>
      </c>
      <c r="AU2" s="70" t="s">
        <v>104</v>
      </c>
      <c r="AV2" s="70" t="s">
        <v>105</v>
      </c>
      <c r="AW2" s="71" t="s">
        <v>25</v>
      </c>
      <c r="AX2" s="38" t="s">
        <v>109</v>
      </c>
      <c r="AY2" s="151"/>
      <c r="AZ2" s="101" t="s">
        <v>26</v>
      </c>
      <c r="BA2" s="69" t="s">
        <v>27</v>
      </c>
      <c r="BB2" s="70" t="s">
        <v>103</v>
      </c>
      <c r="BC2" s="70" t="s">
        <v>28</v>
      </c>
      <c r="BD2" s="70" t="s">
        <v>104</v>
      </c>
      <c r="BE2" s="70" t="s">
        <v>105</v>
      </c>
      <c r="BF2" s="71" t="s">
        <v>29</v>
      </c>
      <c r="BG2" s="36" t="s">
        <v>109</v>
      </c>
      <c r="BH2" s="149"/>
      <c r="BI2" s="170"/>
      <c r="BJ2" s="36" t="s">
        <v>30</v>
      </c>
      <c r="BK2" s="69" t="s">
        <v>31</v>
      </c>
      <c r="BL2" s="70" t="s">
        <v>103</v>
      </c>
      <c r="BM2" s="70" t="s">
        <v>32</v>
      </c>
      <c r="BN2" s="70" t="s">
        <v>104</v>
      </c>
      <c r="BO2" s="70" t="s">
        <v>105</v>
      </c>
      <c r="BP2" s="71" t="s">
        <v>33</v>
      </c>
      <c r="BQ2" s="36" t="s">
        <v>109</v>
      </c>
      <c r="BR2" s="149"/>
      <c r="BS2" s="36" t="s">
        <v>34</v>
      </c>
      <c r="BT2" s="69" t="s">
        <v>35</v>
      </c>
      <c r="BU2" s="70" t="s">
        <v>103</v>
      </c>
      <c r="BV2" s="70" t="s">
        <v>36</v>
      </c>
      <c r="BW2" s="70" t="s">
        <v>104</v>
      </c>
      <c r="BX2" s="70" t="s">
        <v>105</v>
      </c>
      <c r="BY2" s="71" t="s">
        <v>37</v>
      </c>
      <c r="BZ2" s="36" t="s">
        <v>109</v>
      </c>
      <c r="CA2" s="149"/>
      <c r="CB2" s="36" t="s">
        <v>38</v>
      </c>
      <c r="CC2" s="69" t="s">
        <v>39</v>
      </c>
      <c r="CD2" s="70" t="s">
        <v>103</v>
      </c>
      <c r="CE2" s="70" t="s">
        <v>40</v>
      </c>
      <c r="CF2" s="70" t="s">
        <v>104</v>
      </c>
      <c r="CG2" s="70" t="s">
        <v>105</v>
      </c>
      <c r="CH2" s="71" t="s">
        <v>41</v>
      </c>
      <c r="CI2" s="36" t="s">
        <v>109</v>
      </c>
      <c r="CJ2" s="149"/>
      <c r="CK2" s="36" t="s">
        <v>42</v>
      </c>
      <c r="CL2" s="69" t="s">
        <v>43</v>
      </c>
      <c r="CM2" s="70" t="s">
        <v>103</v>
      </c>
      <c r="CN2" s="70" t="s">
        <v>44</v>
      </c>
      <c r="CO2" s="70" t="s">
        <v>104</v>
      </c>
      <c r="CP2" s="70" t="s">
        <v>105</v>
      </c>
      <c r="CQ2" s="71" t="s">
        <v>45</v>
      </c>
      <c r="CR2" s="36" t="s">
        <v>109</v>
      </c>
      <c r="CS2" s="149"/>
      <c r="CT2" s="36" t="s">
        <v>46</v>
      </c>
      <c r="CU2" s="69" t="s">
        <v>47</v>
      </c>
      <c r="CV2" s="70" t="s">
        <v>103</v>
      </c>
      <c r="CW2" s="70" t="s">
        <v>48</v>
      </c>
      <c r="CX2" s="70" t="s">
        <v>104</v>
      </c>
      <c r="CY2" s="70" t="s">
        <v>105</v>
      </c>
      <c r="CZ2" s="71" t="s">
        <v>49</v>
      </c>
      <c r="DA2" s="36" t="s">
        <v>109</v>
      </c>
      <c r="DB2" s="149"/>
      <c r="DC2" s="36" t="s">
        <v>110</v>
      </c>
      <c r="DD2" s="69" t="s">
        <v>50</v>
      </c>
      <c r="DE2" s="70" t="s">
        <v>103</v>
      </c>
      <c r="DF2" s="70" t="s">
        <v>51</v>
      </c>
      <c r="DG2" s="70" t="s">
        <v>104</v>
      </c>
      <c r="DH2" s="70" t="s">
        <v>105</v>
      </c>
      <c r="DI2" s="71" t="s">
        <v>52</v>
      </c>
      <c r="DJ2" s="36" t="s">
        <v>109</v>
      </c>
      <c r="DK2" s="149"/>
      <c r="DL2" s="36" t="s">
        <v>111</v>
      </c>
      <c r="DM2" s="69" t="s">
        <v>53</v>
      </c>
      <c r="DN2" s="70" t="s">
        <v>103</v>
      </c>
      <c r="DO2" s="70" t="s">
        <v>54</v>
      </c>
      <c r="DP2" s="70" t="s">
        <v>104</v>
      </c>
      <c r="DQ2" s="70" t="s">
        <v>105</v>
      </c>
      <c r="DR2" s="71" t="s">
        <v>55</v>
      </c>
      <c r="DS2" s="113" t="s">
        <v>109</v>
      </c>
      <c r="DT2" s="137"/>
      <c r="DU2" s="137"/>
      <c r="DV2" s="38" t="s">
        <v>112</v>
      </c>
      <c r="DW2" s="69" t="s">
        <v>56</v>
      </c>
      <c r="DX2" s="70" t="s">
        <v>103</v>
      </c>
      <c r="DY2" s="70" t="s">
        <v>57</v>
      </c>
      <c r="DZ2" s="70" t="s">
        <v>104</v>
      </c>
      <c r="EA2" s="70" t="s">
        <v>105</v>
      </c>
      <c r="EB2" s="71" t="s">
        <v>58</v>
      </c>
      <c r="EC2" s="36" t="s">
        <v>109</v>
      </c>
      <c r="ED2" s="36" t="s">
        <v>113</v>
      </c>
      <c r="EE2" s="69" t="s">
        <v>59</v>
      </c>
      <c r="EF2" s="92" t="s">
        <v>103</v>
      </c>
      <c r="EG2" s="70" t="s">
        <v>60</v>
      </c>
      <c r="EH2" s="70" t="s">
        <v>104</v>
      </c>
      <c r="EI2" s="70" t="s">
        <v>105</v>
      </c>
      <c r="EJ2" s="71" t="s">
        <v>61</v>
      </c>
      <c r="EK2" s="36" t="s">
        <v>109</v>
      </c>
      <c r="EL2" s="37" t="s">
        <v>114</v>
      </c>
      <c r="EM2" s="36" t="s">
        <v>115</v>
      </c>
      <c r="EN2" s="93" t="s">
        <v>62</v>
      </c>
      <c r="EO2" s="92" t="s">
        <v>103</v>
      </c>
      <c r="EP2" s="70" t="s">
        <v>63</v>
      </c>
      <c r="EQ2" s="70" t="s">
        <v>104</v>
      </c>
      <c r="ER2" s="70" t="s">
        <v>105</v>
      </c>
      <c r="ES2" s="71" t="s">
        <v>64</v>
      </c>
      <c r="ET2" s="36" t="s">
        <v>109</v>
      </c>
      <c r="EU2" s="37" t="s">
        <v>116</v>
      </c>
      <c r="EV2" s="36" t="s">
        <v>199</v>
      </c>
      <c r="EW2" s="69" t="s">
        <v>65</v>
      </c>
      <c r="EX2" s="70" t="s">
        <v>103</v>
      </c>
      <c r="EY2" s="70" t="s">
        <v>66</v>
      </c>
      <c r="EZ2" s="70" t="s">
        <v>104</v>
      </c>
      <c r="FA2" s="70" t="s">
        <v>105</v>
      </c>
      <c r="FB2" s="71" t="s">
        <v>67</v>
      </c>
      <c r="FC2" s="36" t="s">
        <v>109</v>
      </c>
      <c r="FD2" s="37" t="s">
        <v>117</v>
      </c>
      <c r="FE2" s="38" t="s">
        <v>118</v>
      </c>
      <c r="FF2" s="69" t="s">
        <v>68</v>
      </c>
      <c r="FG2" s="70" t="s">
        <v>103</v>
      </c>
      <c r="FH2" s="70" t="s">
        <v>69</v>
      </c>
      <c r="FI2" s="70" t="s">
        <v>104</v>
      </c>
      <c r="FJ2" s="70" t="s">
        <v>105</v>
      </c>
      <c r="FK2" s="71" t="s">
        <v>70</v>
      </c>
      <c r="FL2" s="36" t="s">
        <v>109</v>
      </c>
      <c r="FM2" s="161"/>
      <c r="FN2" s="163"/>
      <c r="FO2" s="38" t="s">
        <v>120</v>
      </c>
      <c r="FP2" s="69" t="s">
        <v>71</v>
      </c>
      <c r="FQ2" s="70" t="s">
        <v>103</v>
      </c>
      <c r="FR2" s="70" t="s">
        <v>72</v>
      </c>
      <c r="FS2" s="70" t="s">
        <v>104</v>
      </c>
      <c r="FT2" s="70" t="s">
        <v>105</v>
      </c>
      <c r="FU2" s="71" t="s">
        <v>73</v>
      </c>
      <c r="FV2" s="36" t="s">
        <v>109</v>
      </c>
      <c r="FW2" s="37" t="s">
        <v>184</v>
      </c>
      <c r="FX2" s="38" t="s">
        <v>174</v>
      </c>
      <c r="FY2" s="69" t="s">
        <v>173</v>
      </c>
      <c r="FZ2" s="70" t="s">
        <v>103</v>
      </c>
      <c r="GA2" s="70" t="s">
        <v>172</v>
      </c>
      <c r="GB2" s="70" t="s">
        <v>104</v>
      </c>
      <c r="GC2" s="70" t="s">
        <v>105</v>
      </c>
      <c r="GD2" s="71" t="s">
        <v>171</v>
      </c>
      <c r="GE2" s="36" t="s">
        <v>109</v>
      </c>
      <c r="GF2" s="37" t="s">
        <v>185</v>
      </c>
      <c r="GG2" s="38" t="s">
        <v>175</v>
      </c>
      <c r="GH2" s="69" t="s">
        <v>176</v>
      </c>
      <c r="GI2" s="70" t="s">
        <v>103</v>
      </c>
      <c r="GJ2" s="70" t="s">
        <v>177</v>
      </c>
      <c r="GK2" s="70" t="s">
        <v>104</v>
      </c>
      <c r="GL2" s="70" t="s">
        <v>105</v>
      </c>
      <c r="GM2" s="71" t="s">
        <v>178</v>
      </c>
      <c r="GN2" s="36" t="s">
        <v>109</v>
      </c>
      <c r="GO2" s="37" t="s">
        <v>186</v>
      </c>
      <c r="GP2" s="38" t="s">
        <v>179</v>
      </c>
      <c r="GQ2" s="69" t="s">
        <v>180</v>
      </c>
      <c r="GR2" s="70" t="s">
        <v>103</v>
      </c>
      <c r="GS2" s="70" t="s">
        <v>181</v>
      </c>
      <c r="GT2" s="70" t="s">
        <v>104</v>
      </c>
      <c r="GU2" s="70" t="s">
        <v>105</v>
      </c>
      <c r="GV2" s="71" t="s">
        <v>182</v>
      </c>
      <c r="GW2" s="36" t="s">
        <v>109</v>
      </c>
      <c r="GX2" s="37" t="s">
        <v>187</v>
      </c>
      <c r="GY2" s="38" t="s">
        <v>188</v>
      </c>
      <c r="GZ2" s="69" t="s">
        <v>189</v>
      </c>
      <c r="HA2" s="70" t="s">
        <v>103</v>
      </c>
      <c r="HB2" s="70" t="s">
        <v>190</v>
      </c>
      <c r="HC2" s="70" t="s">
        <v>104</v>
      </c>
      <c r="HD2" s="70" t="s">
        <v>105</v>
      </c>
      <c r="HE2" s="71" t="s">
        <v>191</v>
      </c>
      <c r="HF2" s="36" t="s">
        <v>109</v>
      </c>
      <c r="HG2" s="37" t="s">
        <v>197</v>
      </c>
      <c r="HH2" s="38" t="s">
        <v>193</v>
      </c>
      <c r="HI2" s="69" t="s">
        <v>194</v>
      </c>
      <c r="HJ2" s="70" t="s">
        <v>103</v>
      </c>
      <c r="HK2" s="70" t="s">
        <v>195</v>
      </c>
      <c r="HL2" s="70" t="s">
        <v>104</v>
      </c>
      <c r="HM2" s="70" t="s">
        <v>105</v>
      </c>
      <c r="HN2" s="71" t="s">
        <v>196</v>
      </c>
      <c r="HO2" s="137"/>
      <c r="HP2" s="32" t="s">
        <v>200</v>
      </c>
      <c r="HQ2" s="36" t="s">
        <v>109</v>
      </c>
      <c r="HR2" s="37" t="s">
        <v>132</v>
      </c>
      <c r="HS2" s="164"/>
      <c r="HT2" s="166"/>
      <c r="HU2" s="39" t="s">
        <v>75</v>
      </c>
      <c r="HV2" s="166"/>
    </row>
    <row r="3" spans="1:230" s="8" customFormat="1" ht="15.75" customHeight="1">
      <c r="A3" s="111">
        <v>1</v>
      </c>
      <c r="B3" s="40">
        <f aca="true" t="shared" si="0" ref="B3:B34">A3*10</f>
        <v>10</v>
      </c>
      <c r="C3" s="124" t="s">
        <v>206</v>
      </c>
      <c r="D3" s="125" t="str">
        <f>IF(C3="","",LEFT(C3,1))</f>
        <v>W</v>
      </c>
      <c r="E3" s="126">
        <f aca="true" t="shared" si="1" ref="E3:E34">IF(C3="","",FIND(" ",C3))</f>
        <v>5</v>
      </c>
      <c r="F3" s="125" t="str">
        <f aca="true" t="shared" si="2" ref="F3:F34">IF(C3="","",MID(C3,E3,20))</f>
        <v> Corry</v>
      </c>
      <c r="G3" s="127" t="s">
        <v>220</v>
      </c>
      <c r="H3" s="125" t="str">
        <f aca="true" t="shared" si="3" ref="H3:H34">IF(G3="","",LEFT(G3,1))</f>
        <v>P</v>
      </c>
      <c r="I3" s="126">
        <f aca="true" t="shared" si="4" ref="I3:I34">IF(G3="","",FIND(" ",G3))</f>
        <v>6</v>
      </c>
      <c r="J3" s="125" t="str">
        <f aca="true" t="shared" si="5" ref="J3:J34">IF(G3="","",MID(G3,I3,20))</f>
        <v> Moore</v>
      </c>
      <c r="K3" s="125" t="str">
        <f aca="true" t="shared" si="6" ref="K3:K34">CONCATENATE(D3,".",F3,"/",H3,".",J3)</f>
        <v>W. Corry/P. Moore</v>
      </c>
      <c r="L3" s="128" t="s">
        <v>208</v>
      </c>
      <c r="M3" s="120" t="s">
        <v>339</v>
      </c>
      <c r="N3" s="121">
        <v>2</v>
      </c>
      <c r="O3" s="134">
        <v>0.4173611111111111</v>
      </c>
      <c r="P3" s="41"/>
      <c r="Q3" s="42">
        <f aca="true" t="shared" si="7" ref="Q3:Q34">((INT(P3))*60)+(P3-INT(P3))*100</f>
        <v>0</v>
      </c>
      <c r="R3" s="43">
        <v>0.43</v>
      </c>
      <c r="S3" s="72">
        <f>IF(R3="","",IF(R3&lt;MinMaxWorkouts!$E$2,MinMaxWorkouts!$E$2,IF(R3&gt;MinMaxWorkouts!$F$2,MinMaxWorkouts!$F$2,IF(R3="M",MinMaxWorkouts!$D$2,R3))))</f>
        <v>0.43</v>
      </c>
      <c r="T3" s="73">
        <f aca="true" t="shared" si="8" ref="T3:T34">IF(R3="",0,((INT(S3))*60)+(S3-INT(S3))*100)</f>
        <v>43</v>
      </c>
      <c r="U3" s="74"/>
      <c r="V3" s="73">
        <f aca="true" t="shared" si="9" ref="V3:V34">((INT(U3))*60)+(U3-INT(U3))*100</f>
        <v>0</v>
      </c>
      <c r="W3" s="75">
        <f aca="true" t="shared" si="10" ref="W3:W34">T3+V3+Q3</f>
        <v>43</v>
      </c>
      <c r="X3" s="76">
        <f aca="true" t="shared" si="11" ref="X3:X34">IF(R3="","",((W3-(INT(W3/60)*60))/100)+(INT(W3/60)))</f>
        <v>0.43</v>
      </c>
      <c r="Y3" s="43">
        <v>0.41</v>
      </c>
      <c r="Z3" s="72">
        <f>IF(Y3="","",IF(Y3&lt;MinMaxWorkouts!$E$3,MinMaxWorkouts!$E$3,IF(Y3&gt;MinMaxWorkouts!$F$3,MinMaxWorkouts!$F$3,IF(Y3="M",MinMaxWorkouts!$F$3,Y3))))</f>
        <v>0.41</v>
      </c>
      <c r="AA3" s="73">
        <f aca="true" t="shared" si="12" ref="AA3:AA34">IF(Y3="",0,((INT(Z3))*60)+(Z3-INT(Z3))*100)</f>
        <v>41</v>
      </c>
      <c r="AB3" s="74"/>
      <c r="AC3" s="73">
        <f aca="true" t="shared" si="13" ref="AC3:AC34">((INT(AB3))*60)+(AB3-INT(AB3))*100</f>
        <v>0</v>
      </c>
      <c r="AD3" s="75">
        <f aca="true" t="shared" si="14" ref="AD3:AD34">AA3+AC3</f>
        <v>41</v>
      </c>
      <c r="AE3" s="76">
        <f aca="true" t="shared" si="15" ref="AE3:AE34">IF(Y3="","",((AD3-(INT(AD3/60)*60))/100)+(INT(AD3/60)))</f>
        <v>0.41</v>
      </c>
      <c r="AF3" s="42">
        <f aca="true" t="shared" si="16" ref="AF3:AF34">AD3+W3</f>
        <v>84</v>
      </c>
      <c r="AG3" s="45">
        <f aca="true" t="shared" si="17" ref="AG3:AG34">IF(AE3="","",((AF3-(INT(AF3/60)*60))/100)+(INT(AF3/60)))</f>
        <v>1.24</v>
      </c>
      <c r="AH3" s="43">
        <v>0.51</v>
      </c>
      <c r="AI3" s="103">
        <f>IF(AH3="","",IF(AH3&lt;MinMaxWorkouts!$E$4,MinMaxWorkouts!$E$4,IF(AH3&gt;MinMaxWorkouts!$F$4,MinMaxWorkouts!$F$4,IF(AH3="M",MinMaxWorkouts!$F$4,AH3))))</f>
        <v>0.51</v>
      </c>
      <c r="AJ3" s="73">
        <f aca="true" t="shared" si="18" ref="AJ3:AJ34">IF(AH3="",0,((INT(AI3))*60)+(AI3-INT(AI3))*100)</f>
        <v>51</v>
      </c>
      <c r="AK3" s="74"/>
      <c r="AL3" s="73">
        <f aca="true" t="shared" si="19" ref="AL3:AL34">((INT(AK3))*60)+(AK3-INT(AK3))*100</f>
        <v>0</v>
      </c>
      <c r="AM3" s="75">
        <f aca="true" t="shared" si="20" ref="AM3:AM34">AJ3+AL3</f>
        <v>51</v>
      </c>
      <c r="AN3" s="76">
        <f aca="true" t="shared" si="21" ref="AN3:AN34">IF(AH3="","",((AM3-(INT(AM3/60)*60))/100)+(INT(AM3/60)))</f>
        <v>0.51</v>
      </c>
      <c r="AO3" s="42">
        <f aca="true" t="shared" si="22" ref="AO3:AO34">AM3+AF3</f>
        <v>135</v>
      </c>
      <c r="AP3" s="45">
        <f aca="true" t="shared" si="23" ref="AP3:AP34">IF(AN3="","",((AO3-(INT(AO3/60)*60))/100)+(INT(AO3/60)))</f>
        <v>2.15</v>
      </c>
      <c r="AQ3" s="44">
        <v>0.49</v>
      </c>
      <c r="AR3" s="103">
        <f>IF(AQ3="","",IF(AQ3&lt;MinMaxWorkouts!$E$5,MinMaxWorkouts!$E$5,IF(AQ3&gt;MinMaxWorkouts!$F$5,MinMaxWorkouts!$F$5,IF(AQ3="M",MinMaxWorkouts!$F$5,AQ3))))</f>
        <v>0.49</v>
      </c>
      <c r="AS3" s="73">
        <f aca="true" t="shared" si="24" ref="AS3:AS34">IF(AQ3="",0,((INT(AR3))*60)+(AR3-INT(AR3))*100)</f>
        <v>49</v>
      </c>
      <c r="AT3" s="74"/>
      <c r="AU3" s="73">
        <f aca="true" t="shared" si="25" ref="AU3:AU34">((INT(AT3))*60)+(AT3-INT(AT3))*100</f>
        <v>0</v>
      </c>
      <c r="AV3" s="75">
        <f aca="true" t="shared" si="26" ref="AV3:AV34">AS3+AU3</f>
        <v>49</v>
      </c>
      <c r="AW3" s="76">
        <f aca="true" t="shared" si="27" ref="AW3:AW34">IF(AQ3="","",((AV3-(INT(AV3/60)*60))/100)+(INT(AV3/60)))</f>
        <v>0.49</v>
      </c>
      <c r="AX3" s="42">
        <f aca="true" t="shared" si="28" ref="AX3:AX34">AV3+AO3</f>
        <v>184</v>
      </c>
      <c r="AY3" s="47">
        <f aca="true" t="shared" si="29" ref="AY3:AY34">IF(AW3="","",((AX3-(INT(AX3/60)*60))/100)+(INT(AX3/60)))</f>
        <v>3.04</v>
      </c>
      <c r="AZ3" s="43">
        <v>0.55</v>
      </c>
      <c r="BA3" s="72">
        <f>IF(AZ3="","",IF(AZ3&lt;MinMaxWorkouts!$E$6,MinMaxWorkouts!$E$6,IF(AZ3&gt;MinMaxWorkouts!$F$6,MinMaxWorkouts!$F$6,IF(AZ3="M",MinMaxWorkouts!$F$6,AZ3))))</f>
        <v>0.55</v>
      </c>
      <c r="BB3" s="73">
        <f aca="true" t="shared" si="30" ref="BB3:BB34">IF(AZ3="",0,((INT(BA3))*60)+(BA3-INT(BA3))*100)</f>
        <v>55.00000000000001</v>
      </c>
      <c r="BC3" s="74"/>
      <c r="BD3" s="73">
        <f aca="true" t="shared" si="31" ref="BD3:BD34">((INT(BC3))*60)+(BC3-INT(BC3))*100</f>
        <v>0</v>
      </c>
      <c r="BE3" s="75">
        <f aca="true" t="shared" si="32" ref="BE3:BE34">BB3+BD3</f>
        <v>55.00000000000001</v>
      </c>
      <c r="BF3" s="82">
        <f aca="true" t="shared" si="33" ref="BF3:BF34">IF(AZ3="","",((BE3-(INT(BE3/60)*60))/100)+(INT(BE3/60)))</f>
        <v>0.55</v>
      </c>
      <c r="BG3" s="42">
        <f aca="true" t="shared" si="34" ref="BG3:BG34">BE3+AX3</f>
        <v>239</v>
      </c>
      <c r="BH3" s="47">
        <f aca="true" t="shared" si="35" ref="BH3:BH34">IF(BF3="","",((BG3-(INT(BG3/60)*60))/100)+(INT(BG3/60)))</f>
        <v>3.59</v>
      </c>
      <c r="BI3" s="100">
        <f aca="true" t="shared" si="36" ref="BI3:BI34">IF(BH3="","",RANK(BH3,BH$3:BH$52,1))</f>
        <v>1</v>
      </c>
      <c r="BJ3" s="43">
        <v>1.25</v>
      </c>
      <c r="BK3" s="72">
        <f>IF(BJ3="","",IF(BJ3&lt;MinMaxWorkouts!$E$7,MinMaxWorkouts!$E$7,IF(BJ3&gt;MinMaxWorkouts!$F$7,MinMaxWorkouts!$F$7,IF(BJ3="M",MinMaxWorkouts!$F$7,BJ3))))</f>
        <v>1.25</v>
      </c>
      <c r="BL3" s="73">
        <f aca="true" t="shared" si="37" ref="BL3:BL34">IF(BJ3="",0,((INT(BK3))*60)+(BK3-INT(BK3))*100)</f>
        <v>85</v>
      </c>
      <c r="BM3" s="74"/>
      <c r="BN3" s="73">
        <f aca="true" t="shared" si="38" ref="BN3:BN34">((INT(BM3))*60)+(BM3-INT(BM3))*100</f>
        <v>0</v>
      </c>
      <c r="BO3" s="75">
        <f aca="true" t="shared" si="39" ref="BO3:BO34">BL3+BN3</f>
        <v>85</v>
      </c>
      <c r="BP3" s="82">
        <f aca="true" t="shared" si="40" ref="BP3:BP34">IF(BJ3="","",((BO3-(INT(BO3/60)*60))/100)+(INT(BO3/60)))</f>
        <v>1.25</v>
      </c>
      <c r="BQ3" s="42">
        <f aca="true" t="shared" si="41" ref="BQ3:BQ34">BO3+BG3</f>
        <v>324</v>
      </c>
      <c r="BR3" s="45">
        <f aca="true" t="shared" si="42" ref="BR3:BR34">IF(BP3="","",((BQ3-(INT(BQ3/60)*60))/100)+(INT(BQ3/60)))</f>
        <v>5.24</v>
      </c>
      <c r="BS3" s="43">
        <v>1.24</v>
      </c>
      <c r="BT3" s="72">
        <f>IF(BS3="","",IF(BS3&lt;MinMaxWorkouts!$E$8,MinMaxWorkouts!$E$8,IF(BS3&gt;MinMaxWorkouts!$F$8,MinMaxWorkouts!$F$8,IF(BS3="M",MinMaxWorkouts!$F$8,BS3))))</f>
        <v>1.24</v>
      </c>
      <c r="BU3" s="73">
        <f aca="true" t="shared" si="43" ref="BU3:BU34">IF(BS3="",0,((INT(BT3))*60)+(BT3-INT(BT3))*100)</f>
        <v>84</v>
      </c>
      <c r="BV3" s="74">
        <v>0.05</v>
      </c>
      <c r="BW3" s="73">
        <f aca="true" t="shared" si="44" ref="BW3:BW34">((INT(BV3))*60)+(BV3-INT(BV3))*100</f>
        <v>5</v>
      </c>
      <c r="BX3" s="75">
        <f aca="true" t="shared" si="45" ref="BX3:BX34">BU3+BW3</f>
        <v>89</v>
      </c>
      <c r="BY3" s="84">
        <f aca="true" t="shared" si="46" ref="BY3:BY34">IF(BS3="","",((BX3-(INT(BX3/60)*60))/100)+(INT(BX3/60)))</f>
        <v>1.29</v>
      </c>
      <c r="BZ3" s="42">
        <f aca="true" t="shared" si="47" ref="BZ3:BZ34">BX3+BQ3</f>
        <v>413</v>
      </c>
      <c r="CA3" s="48">
        <f aca="true" t="shared" si="48" ref="CA3:CA34">IF(BY3="","",((BZ3-(INT(BZ3/60)*60))/100)+(INT(BZ3/60)))</f>
        <v>6.53</v>
      </c>
      <c r="CB3" s="43">
        <v>0.43</v>
      </c>
      <c r="CC3" s="86">
        <f>IF(CB3="","",IF(CB3&lt;MinMaxWorkouts!$E$9,MinMaxWorkouts!$E$9,IF(CB3&gt;MinMaxWorkouts!$F$9,MinMaxWorkouts!$F$9,IF(CB3="M",MinMaxWorkouts!$F$9,CB3))))</f>
        <v>0.43</v>
      </c>
      <c r="CD3" s="87">
        <f aca="true" t="shared" si="49" ref="CD3:CD34">IF(CB3="",0,((INT(CC3))*60)+(CC3-INT(CC3))*100)</f>
        <v>43</v>
      </c>
      <c r="CE3" s="74"/>
      <c r="CF3" s="73">
        <f aca="true" t="shared" si="50" ref="CF3:CF34">((INT(CE3))*60)+(CE3-INT(CE3))*100</f>
        <v>0</v>
      </c>
      <c r="CG3" s="75">
        <f aca="true" t="shared" si="51" ref="CG3:CG34">CD3+CF3</f>
        <v>43</v>
      </c>
      <c r="CH3" s="84">
        <f aca="true" t="shared" si="52" ref="CH3:CH34">IF(CB3="","",((CG3-(INT(CG3/60)*60))/100)+(INT(CG3/60)))</f>
        <v>0.43</v>
      </c>
      <c r="CI3" s="42">
        <f aca="true" t="shared" si="53" ref="CI3:CI34">CG3+BZ3</f>
        <v>456</v>
      </c>
      <c r="CJ3" s="45">
        <f aca="true" t="shared" si="54" ref="CJ3:CJ34">IF(CH3="","",((CI3-(INT(CI3/60)*60))/100)+(INT(CI3/60)))</f>
        <v>7.36</v>
      </c>
      <c r="CK3" s="43">
        <v>0.36</v>
      </c>
      <c r="CL3" s="86">
        <f>IF(CK3="","",IF(CK3&lt;MinMaxWorkouts!$E$10,MinMaxWorkouts!$E$10,IF(CK3&gt;MinMaxWorkouts!$F$10,MinMaxWorkouts!$F$10,IF(CK3="M",MinMaxWorkouts!$F$10,CK3))))</f>
        <v>0.36</v>
      </c>
      <c r="CM3" s="87">
        <f aca="true" t="shared" si="55" ref="CM3:CM34">IF(CK3="",0,((INT(CL3))*60)+(CL3-INT(CL3))*100)</f>
        <v>36</v>
      </c>
      <c r="CN3" s="74"/>
      <c r="CO3" s="73">
        <f aca="true" t="shared" si="56" ref="CO3:CO34">((INT(CN3))*60)+(CN3-INT(CN3))*100</f>
        <v>0</v>
      </c>
      <c r="CP3" s="75">
        <f aca="true" t="shared" si="57" ref="CP3:CP34">CM3+CO3</f>
        <v>36</v>
      </c>
      <c r="CQ3" s="84">
        <f aca="true" t="shared" si="58" ref="CQ3:CQ34">IF(CK3="","",((CP3-(INT(CP3/60)*60))/100)+(INT(CP3/60)))</f>
        <v>0.36</v>
      </c>
      <c r="CR3" s="42">
        <f aca="true" t="shared" si="59" ref="CR3:CR34">CP3+CI3</f>
        <v>492</v>
      </c>
      <c r="CS3" s="45">
        <f aca="true" t="shared" si="60" ref="CS3:CS34">IF(CQ3="","",((CR3-(INT(CR3/60)*60))/100)+(INT(CR3/60)))</f>
        <v>8.12</v>
      </c>
      <c r="CT3" s="43">
        <v>0.49</v>
      </c>
      <c r="CU3" s="86">
        <f>IF(CT3="","",IF(CT3&lt;MinMaxWorkouts!$E$11,MinMaxWorkouts!$E$11,IF(CT3&gt;MinMaxWorkouts!$F$11,MinMaxWorkouts!$F$11,IF(CT3="M",MinMaxWorkouts!$F$11,CT3))))</f>
        <v>0.49</v>
      </c>
      <c r="CV3" s="87">
        <f aca="true" t="shared" si="61" ref="CV3:CV34">IF(CT3="",0,((INT(CU3))*60)+(CU3-INT(CU3))*100)</f>
        <v>49</v>
      </c>
      <c r="CW3" s="74"/>
      <c r="CX3" s="73">
        <f aca="true" t="shared" si="62" ref="CX3:CX34">((INT(CW3))*60)+(CW3-INT(CW3))*100</f>
        <v>0</v>
      </c>
      <c r="CY3" s="75">
        <f aca="true" t="shared" si="63" ref="CY3:CY34">CV3+CX3</f>
        <v>49</v>
      </c>
      <c r="CZ3" s="90">
        <f aca="true" t="shared" si="64" ref="CZ3:CZ34">IF(CT3="","",((CY3-(INT(CY3/60)*60))/100)+(INT(CY3/60)))</f>
        <v>0.49</v>
      </c>
      <c r="DA3" s="42">
        <f aca="true" t="shared" si="65" ref="DA3:DA34">CY3+CR3</f>
        <v>541</v>
      </c>
      <c r="DB3" s="45">
        <f aca="true" t="shared" si="66" ref="DB3:DB34">IF(CZ3="","",((DA3-(INT(DA3/60)*60))/100)+(INT(DA3/60)))</f>
        <v>9.01</v>
      </c>
      <c r="DC3" s="43">
        <v>0.46</v>
      </c>
      <c r="DD3" s="86">
        <f>IF(DC3="","",IF(DC3&lt;MinMaxWorkouts!$E$12,MinMaxWorkouts!$E$12,IF(DC3&gt;MinMaxWorkouts!$F$12,MinMaxWorkouts!$F$12,IF(DC3="M",MinMaxWorkouts!$F$12,DC3))))</f>
        <v>0.46</v>
      </c>
      <c r="DE3" s="87">
        <f aca="true" t="shared" si="67" ref="DE3:DE34">IF(DC3="",0,((INT(DD3))*60)+(DD3-INT(DD3))*100)</f>
        <v>46</v>
      </c>
      <c r="DF3" s="74"/>
      <c r="DG3" s="73">
        <f aca="true" t="shared" si="68" ref="DG3:DG34">((INT(DF3))*60)+(DF3-INT(DF3))*100</f>
        <v>0</v>
      </c>
      <c r="DH3" s="75">
        <f aca="true" t="shared" si="69" ref="DH3:DH34">DE3+DG3</f>
        <v>46</v>
      </c>
      <c r="DI3" s="90">
        <f aca="true" t="shared" si="70" ref="DI3:DI34">IF(DC3="","",((DH3-(INT(DH3/60)*60))/100)+(INT(DH3/60)))</f>
        <v>0.46</v>
      </c>
      <c r="DJ3" s="42">
        <f aca="true" t="shared" si="71" ref="DJ3:DJ34">DH3+DA3</f>
        <v>587</v>
      </c>
      <c r="DK3" s="45">
        <f aca="true" t="shared" si="72" ref="DK3:DK34">IF(DI3="","",((DJ3-(INT(DJ3/60)*60))/100)+(INT(DJ3/60)))</f>
        <v>9.47</v>
      </c>
      <c r="DL3" s="43">
        <v>0.52</v>
      </c>
      <c r="DM3" s="86">
        <f>IF(DL3="","",IF(DL3&lt;MinMaxWorkouts!$E$13,MinMaxWorkouts!$E$13,IF(DL3&gt;MinMaxWorkouts!$F$13,MinMaxWorkouts!$F$13,IF(DL3="M",MinMaxWorkouts!$F$13,DL3))))</f>
        <v>0.52</v>
      </c>
      <c r="DN3" s="87">
        <f aca="true" t="shared" si="73" ref="DN3:DN34">IF(DL3="",0,((INT(DM3))*60)+(DM3-INT(DM3))*100)</f>
        <v>52</v>
      </c>
      <c r="DO3" s="74"/>
      <c r="DP3" s="73">
        <f aca="true" t="shared" si="74" ref="DP3:DP34">((INT(DO3))*60)+(DO3-INT(DO3))*100</f>
        <v>0</v>
      </c>
      <c r="DQ3" s="75">
        <f aca="true" t="shared" si="75" ref="DQ3:DQ34">DN3+DP3</f>
        <v>52</v>
      </c>
      <c r="DR3" s="90">
        <f aca="true" t="shared" si="76" ref="DR3:DR34">IF(DL3="","",((DQ3-(INT(DQ3/60)*60))/100)+(INT(DQ3/60)))</f>
        <v>0.52</v>
      </c>
      <c r="DS3" s="50">
        <f aca="true" t="shared" si="77" ref="DS3:DS34">DJ3+DQ3</f>
        <v>639</v>
      </c>
      <c r="DT3" s="51">
        <f aca="true" t="shared" si="78" ref="DT3:DT34">IF(DR3="","",((DS3-(INT(DS3/60)*60))/100)+(INT(DS3/60)))</f>
        <v>10.39</v>
      </c>
      <c r="DU3" s="51">
        <f aca="true" t="shared" si="79" ref="DU3:DU34">DT3</f>
        <v>10.39</v>
      </c>
      <c r="DV3" s="43">
        <v>1.23</v>
      </c>
      <c r="DW3" s="86">
        <f>IF(DV3="","",IF(DV3&lt;MinMaxWorkouts!$E$14,MinMaxWorkouts!$E$14,IF(DV3&gt;MinMaxWorkouts!$F$14,MinMaxWorkouts!$F$14,IF(DV3="M",MinMaxWorkouts!$F$14,DV3))))</f>
        <v>1.23</v>
      </c>
      <c r="DX3" s="87">
        <f aca="true" t="shared" si="80" ref="DX3:DX34">IF(DV3="",0,((INT(DW3))*60)+(DW3-INT(DW3))*100)</f>
        <v>83</v>
      </c>
      <c r="DY3" s="74"/>
      <c r="DZ3" s="73">
        <f aca="true" t="shared" si="81" ref="DZ3:DZ34">((INT(DY3))*60)+(DY3-INT(DY3))*100</f>
        <v>0</v>
      </c>
      <c r="EA3" s="75">
        <f aca="true" t="shared" si="82" ref="EA3:EA34">DX3+DZ3</f>
        <v>83</v>
      </c>
      <c r="EB3" s="90">
        <f aca="true" t="shared" si="83" ref="EB3:EB34">IF(DV3="","",((EA3-(INT(EA3/60)*60))/100)+(INT(EA3/60)))</f>
        <v>1.23</v>
      </c>
      <c r="EC3" s="42">
        <f aca="true" t="shared" si="84" ref="EC3:EC34">EA3+DS3</f>
        <v>722</v>
      </c>
      <c r="ED3" s="43">
        <v>1.22</v>
      </c>
      <c r="EE3" s="86">
        <f>IF(ED3="","",IF(ED3&lt;MinMaxWorkouts!$E$15,MinMaxWorkouts!$E$15,IF(ED3&gt;MinMaxWorkouts!$F$15,MinMaxWorkouts!$F$15,IF(ED3="M",MinMaxWorkouts!$F$15,ED3))))</f>
        <v>1.24</v>
      </c>
      <c r="EF3" s="87">
        <f aca="true" t="shared" si="85" ref="EF3:EF34">IF(ED3="",0,((INT(EE3))*60)+(EE3-INT(EE3))*100)</f>
        <v>84</v>
      </c>
      <c r="EG3" s="74"/>
      <c r="EH3" s="73">
        <f aca="true" t="shared" si="86" ref="EH3:EH34">((INT(EG3))*60)+(EG3-INT(EG3))*100</f>
        <v>0</v>
      </c>
      <c r="EI3" s="75">
        <f aca="true" t="shared" si="87" ref="EI3:EI34">EF3+EH3</f>
        <v>84</v>
      </c>
      <c r="EJ3" s="90">
        <f aca="true" t="shared" si="88" ref="EJ3:EJ34">IF(ED3="","",((EI3-(INT(EI3/60)*60))/100)+(INT(EI3/60)))</f>
        <v>1.24</v>
      </c>
      <c r="EK3" s="42">
        <f aca="true" t="shared" si="89" ref="EK3:EK34">EI3+EC3</f>
        <v>806</v>
      </c>
      <c r="EL3" s="45">
        <f aca="true" t="shared" si="90" ref="EL3:EL34">IF(EJ3="","",((EK3-(INT(EK3/60)*60))/100)+(INT(EK3/60)))</f>
        <v>13.26</v>
      </c>
      <c r="EM3" s="43">
        <v>0.41</v>
      </c>
      <c r="EN3" s="86">
        <f>IF(EM3="","",IF(EM3&lt;MinMaxWorkouts!$E$16,MinMaxWorkouts!$E$16,IF(EM3&gt;MinMaxWorkouts!$F$16,MinMaxWorkouts!$F$16,IF(EM3="M",MinMaxWorkouts!$F$16,EM3))))</f>
        <v>0.41</v>
      </c>
      <c r="EO3" s="87">
        <f aca="true" t="shared" si="91" ref="EO3:EO34">IF(EM3="",0,((INT(EN3))*60)+(EN3-INT(EN3))*100)</f>
        <v>41</v>
      </c>
      <c r="EP3" s="74"/>
      <c r="EQ3" s="73">
        <f aca="true" t="shared" si="92" ref="EQ3:EQ34">((INT(EP3))*60)+(EP3-INT(EP3))*100</f>
        <v>0</v>
      </c>
      <c r="ER3" s="75">
        <f aca="true" t="shared" si="93" ref="ER3:ER34">EO3+EQ3</f>
        <v>41</v>
      </c>
      <c r="ES3" s="90">
        <f aca="true" t="shared" si="94" ref="ES3:ES34">IF(EM3="","",((ER3-(INT(ER3/60)*60))/100)+(INT(ER3/60)))</f>
        <v>0.41</v>
      </c>
      <c r="ET3" s="42">
        <f aca="true" t="shared" si="95" ref="ET3:ET34">ER3+EK3</f>
        <v>847</v>
      </c>
      <c r="EU3" s="45">
        <f aca="true" t="shared" si="96" ref="EU3:EU34">IF(ES3="","",((ET3-(INT(ET3/60)*60))/100)+(INT(ET3/60)))</f>
        <v>14.07</v>
      </c>
      <c r="EV3" s="43">
        <v>0.45</v>
      </c>
      <c r="EW3" s="72">
        <f>IF(EV3="","",IF(EV3&lt;MinMaxWorkouts!$E$17,MinMaxWorkouts!$E$17,IF(EV3&gt;MinMaxWorkouts!$F$17,MinMaxWorkouts!$F$17,IF(EV3="M",MinMaxWorkouts!$F$17,EV3))))</f>
        <v>0.45</v>
      </c>
      <c r="EX3" s="87">
        <f aca="true" t="shared" si="97" ref="EX3:EX34">IF(EV3="",0,((INT(EW3))*60)+(EW3-INT(EW3))*100)</f>
        <v>45</v>
      </c>
      <c r="EY3" s="74"/>
      <c r="EZ3" s="73">
        <f aca="true" t="shared" si="98" ref="EZ3:EZ34">((INT(EY3))*60)+(EY3-INT(EY3))*100</f>
        <v>0</v>
      </c>
      <c r="FA3" s="75">
        <f aca="true" t="shared" si="99" ref="FA3:FA34">EX3+EZ3</f>
        <v>45</v>
      </c>
      <c r="FB3" s="90">
        <f aca="true" t="shared" si="100" ref="FB3:FB34">IF(EV3="","",((FA3-(INT(FA3/60)*60))/100)+(INT(FA3/60)))</f>
        <v>0.45</v>
      </c>
      <c r="FC3" s="42">
        <f aca="true" t="shared" si="101" ref="FC3:FC34">FA3+ET3</f>
        <v>892</v>
      </c>
      <c r="FD3" s="45">
        <f aca="true" t="shared" si="102" ref="FD3:FD34">IF(FB3="","",((FC3-(INT(FC3/60)*60))/100)+(INT(FC3/60)))</f>
        <v>14.52</v>
      </c>
      <c r="FE3" s="43">
        <v>0.55</v>
      </c>
      <c r="FF3" s="72">
        <f>IF(FE3="","",IF(FE3&lt;MinMaxWorkouts!$E$18,MinMaxWorkouts!$E$18,IF(FE3&gt;MinMaxWorkouts!$F$18,MinMaxWorkouts!$F$18,IF(FE3="M",MinMaxWorkouts!$F$18,FE3))))</f>
        <v>0.55</v>
      </c>
      <c r="FG3" s="87">
        <f aca="true" t="shared" si="103" ref="FG3:FG34">IF(FE3="",0,((INT(FF3))*60)+(FF3-INT(FF3))*100)</f>
        <v>55.00000000000001</v>
      </c>
      <c r="FH3" s="74"/>
      <c r="FI3" s="73">
        <f aca="true" t="shared" si="104" ref="FI3:FI34">((INT(FH3))*60)+(FH3-INT(FH3))*100</f>
        <v>0</v>
      </c>
      <c r="FJ3" s="94">
        <f aca="true" t="shared" si="105" ref="FJ3:FJ34">FG3+FI3</f>
        <v>55.00000000000001</v>
      </c>
      <c r="FK3" s="95">
        <f aca="true" t="shared" si="106" ref="FK3:FK34">IF(FE3="","",((FJ3-(INT(FJ3/60)*60))/100)+(INT(FJ3/60)))</f>
        <v>0.55</v>
      </c>
      <c r="FL3" s="42">
        <f aca="true" t="shared" si="107" ref="FL3:FL34">FJ3+FC3</f>
        <v>947</v>
      </c>
      <c r="FM3" s="45">
        <f aca="true" t="shared" si="108" ref="FM3:FM34">IF(FK3="","",((FL3-(INT(FL3/60)*60))/100)+(INT(FL3/60)))</f>
        <v>15.47</v>
      </c>
      <c r="FN3" s="46">
        <f>IF(FM3="","",RANK(FM3,FM$3:FM$49,1))</f>
        <v>1</v>
      </c>
      <c r="FO3" s="43">
        <v>1.21</v>
      </c>
      <c r="FP3" s="86">
        <f>IF(FO3="","",IF(FO3&lt;MinMaxWorkouts!$E$19,MinMaxWorkouts!$E$19,IF(FO3&gt;MinMaxWorkouts!$F$19,MinMaxWorkouts!$F$19,IF(FO3="M",MinMaxWorkouts!$F$19,FO3))))</f>
        <v>1.21</v>
      </c>
      <c r="FQ3" s="87">
        <f aca="true" t="shared" si="109" ref="FQ3:FQ34">IF(FO3="",0,((INT(FP3))*60)+(FP3-INT(FP3))*100)</f>
        <v>81</v>
      </c>
      <c r="FR3" s="74"/>
      <c r="FS3" s="73">
        <f aca="true" t="shared" si="110" ref="FS3:FS34">((INT(FR3))*60)+(FR3-INT(FR3))*100</f>
        <v>0</v>
      </c>
      <c r="FT3" s="75">
        <f aca="true" t="shared" si="111" ref="FT3:FT34">FQ3+FS3</f>
        <v>81</v>
      </c>
      <c r="FU3" s="90">
        <f aca="true" t="shared" si="112" ref="FU3:FU34">IF(FO3="","",((FT3-(INT(FT3/60)*60))/100)+(INT(FT3/60)))</f>
        <v>1.21</v>
      </c>
      <c r="FV3" s="42">
        <f aca="true" t="shared" si="113" ref="FV3:FV34">FT3+FL3</f>
        <v>1028</v>
      </c>
      <c r="FW3" s="45">
        <f aca="true" t="shared" si="114" ref="FW3:FW34">IF(FU3="","",((FV3-(INT(FU3/60)*60))/100)+(INT(FU3/60)))</f>
        <v>10.28</v>
      </c>
      <c r="FX3" s="43">
        <v>0.45</v>
      </c>
      <c r="FY3" s="86">
        <f>IF(FX3="","",IF(FX3&lt;MinMaxWorkouts!$E$20,MinMaxWorkouts!$E$20,IF(FX3&gt;MinMaxWorkouts!$F$20,MinMaxWorkouts!$F$20,IF(FX3="M",MinMaxWorkouts!$F$20,FX3))))</f>
        <v>0.48</v>
      </c>
      <c r="FZ3" s="87">
        <f aca="true" t="shared" si="115" ref="FZ3:FZ34">IF(FU3="",0,((INT(FY3))*60)+(FY3-INT(FY3))*100)</f>
        <v>48</v>
      </c>
      <c r="GA3" s="74"/>
      <c r="GB3" s="73">
        <f aca="true" t="shared" si="116" ref="GB3:GB34">((INT(GA3))*60)+(GA3-INT(GA3))*100</f>
        <v>0</v>
      </c>
      <c r="GC3" s="75">
        <f aca="true" t="shared" si="117" ref="GC3:GC34">FZ3+GB3</f>
        <v>48</v>
      </c>
      <c r="GD3" s="90">
        <f aca="true" t="shared" si="118" ref="GD3:GD34">IF(FU3="","",((GC3-(INT(GC3/60)*60))/100)+(INT(GC3/60)))</f>
        <v>0.48</v>
      </c>
      <c r="GE3" s="42">
        <f aca="true" t="shared" si="119" ref="GE3:GE34">GC3+FV3</f>
        <v>1076</v>
      </c>
      <c r="GF3" s="45">
        <f aca="true" t="shared" si="120" ref="GF3:GF34">IF(GD3="","",((GE3-(INT(GD3/60)*60))/100)+(INT(GD3/60)))</f>
        <v>10.76</v>
      </c>
      <c r="GG3" s="43">
        <v>0.41</v>
      </c>
      <c r="GH3" s="86">
        <f>IF(GG3="","",IF(GG3&lt;MinMaxWorkouts!$E$21,MinMaxWorkouts!$E$21,IF(GG3&gt;MinMaxWorkouts!$F$21,MinMaxWorkouts!$F$21,IF(GG3="M",MinMaxWorkouts!$F$21,GG3))))</f>
        <v>0.41</v>
      </c>
      <c r="GI3" s="87">
        <f>IF(GG3="",0,((INT(GH3))*60)+(GH3-INT(GH3))*100)</f>
        <v>41</v>
      </c>
      <c r="GJ3" s="74"/>
      <c r="GK3" s="73">
        <f aca="true" t="shared" si="121" ref="GK3:GK34">((INT(GJ3))*60)+(GJ3-INT(GJ3))*100</f>
        <v>0</v>
      </c>
      <c r="GL3" s="75">
        <f aca="true" t="shared" si="122" ref="GL3:GL34">GI3+GK3</f>
        <v>41</v>
      </c>
      <c r="GM3" s="90">
        <f aca="true" t="shared" si="123" ref="GM3:GM34">IF(GD3="","",((GL3-(INT(GL3/60)*60))/100)+(INT(GL3/60)))</f>
        <v>0.41</v>
      </c>
      <c r="GN3" s="42">
        <f aca="true" t="shared" si="124" ref="GN3:GN34">GL3+GE3</f>
        <v>1117</v>
      </c>
      <c r="GO3" s="45">
        <f aca="true" t="shared" si="125" ref="GO3:GO34">IF(GM3="","",((GN3-(INT(GM3/60)*60))/100)+(INT(GM3/60)))</f>
        <v>11.17</v>
      </c>
      <c r="GP3" s="43">
        <v>1.19</v>
      </c>
      <c r="GQ3" s="86">
        <f>IF(GP3="","",IF(GP3&lt;MinMaxWorkouts!$E$22,MinMaxWorkouts!$E$22,IF(GP3&gt;MinMaxWorkouts!$F$22,MinMaxWorkouts!$F$22,IF(GP3="M",MinMaxWorkouts!$F$22,GP3))))</f>
        <v>1.24</v>
      </c>
      <c r="GR3" s="87">
        <f>IF(GP3="",0,((INT(GQ3))*60)+(GQ3-INT(GQ3))*100)</f>
        <v>84</v>
      </c>
      <c r="GS3" s="74"/>
      <c r="GT3" s="73">
        <f aca="true" t="shared" si="126" ref="GT3:GT34">((INT(GS3))*60)+(GS3-INT(GS3))*100</f>
        <v>0</v>
      </c>
      <c r="GU3" s="75">
        <f aca="true" t="shared" si="127" ref="GU3:GU34">GR3+GT3</f>
        <v>84</v>
      </c>
      <c r="GV3" s="90">
        <f aca="true" t="shared" si="128" ref="GV3:GV34">IF(GM3="","",((GU3-(INT(GU3/60)*60))/100)+(INT(GU3/60)))</f>
        <v>1.24</v>
      </c>
      <c r="GW3" s="42">
        <f aca="true" t="shared" si="129" ref="GW3:GW34">GU3+GN3</f>
        <v>1201</v>
      </c>
      <c r="GX3" s="45">
        <f aca="true" t="shared" si="130" ref="GX3:GX34">IF(GV3="","",((GW3-(INT(GV3/60)*60))/100)+(INT(GV3/60)))</f>
        <v>12.01</v>
      </c>
      <c r="GY3" s="43">
        <v>0.45</v>
      </c>
      <c r="GZ3" s="86">
        <f>IF(GY3="","",IF(GY3&lt;MinMaxWorkouts!$E$23,MinMaxWorkouts!$E$23,IF(GY3&gt;MinMaxWorkouts!$F$23,MinMaxWorkouts!$F$23,IF(GY3="M",MinMaxWorkouts!$F$23,GY3))))</f>
        <v>0.45</v>
      </c>
      <c r="HA3" s="87">
        <f>IF(GY3="",0,((INT(GZ3))*60)+(GZ3-INT(GZ3))*100)</f>
        <v>45</v>
      </c>
      <c r="HB3" s="74"/>
      <c r="HC3" s="73">
        <f aca="true" t="shared" si="131" ref="HC3:HC34">((INT(HB3))*60)+(HB3-INT(HB3))*100</f>
        <v>0</v>
      </c>
      <c r="HD3" s="75">
        <f aca="true" t="shared" si="132" ref="HD3:HD34">HA3+HC3</f>
        <v>45</v>
      </c>
      <c r="HE3" s="90">
        <f aca="true" t="shared" si="133" ref="HE3:HE34">IF(GV3="","",((HD3-(INT(HD3/60)*60))/100)+(INT(HD3/60)))</f>
        <v>0.45</v>
      </c>
      <c r="HF3" s="42">
        <f aca="true" t="shared" si="134" ref="HF3:HF34">HD3+GW3</f>
        <v>1246</v>
      </c>
      <c r="HG3" s="45">
        <f aca="true" t="shared" si="135" ref="HG3:HG34">IF(HE3="","",((HF3-(INT(HD3/60)*60))/100)+(INT(HD3/60)))</f>
        <v>12.46</v>
      </c>
      <c r="HH3" s="43">
        <v>0.42</v>
      </c>
      <c r="HI3" s="86">
        <f>IF(HH3="","",IF(HH3&lt;MinMaxWorkouts!$E$24,MinMaxWorkouts!$E$24,IF(HH3&gt;MinMaxWorkouts!$F$24,MinMaxWorkouts!$F$24,IF(HH3="M",MinMaxWorkouts!$F$24,HH3))))</f>
        <v>0.42</v>
      </c>
      <c r="HJ3" s="87">
        <f aca="true" t="shared" si="136" ref="HJ3:HJ34">IF(HH3="",0,((INT(HI3))*60)+(HI3-INT(HI3))*100)</f>
        <v>42</v>
      </c>
      <c r="HK3" s="74"/>
      <c r="HL3" s="73">
        <f aca="true" t="shared" si="137" ref="HL3:HL34">((INT(HK3))*60)+(HK3-INT(HK3))*100</f>
        <v>0</v>
      </c>
      <c r="HM3" s="75">
        <f aca="true" t="shared" si="138" ref="HM3:HM34">HJ3+HL3</f>
        <v>42</v>
      </c>
      <c r="HN3" s="90">
        <f aca="true" t="shared" si="139" ref="HN3:HN34">IF(HD3="","",((HM3-(INT(HM3/60)*60))/100)+(INT(HM3/60)))</f>
        <v>0.42</v>
      </c>
      <c r="HO3" s="98"/>
      <c r="HP3" s="49">
        <f>IF(HJ3="",0,((INT(HO3))*60)+(HO3-INT(HO3))*100)</f>
        <v>0</v>
      </c>
      <c r="HQ3" s="42">
        <f aca="true" t="shared" si="140" ref="HQ3:HQ34">HM3+HF3+HP3</f>
        <v>1288</v>
      </c>
      <c r="HR3" s="43"/>
      <c r="HS3" s="52">
        <f aca="true" t="shared" si="141" ref="HS3:HS34">IF(HR3="DNF","",((HQ3-(INT(HQ3/60)*60))/100)+(INT(HQ3/60)))</f>
        <v>21.28</v>
      </c>
      <c r="HT3" s="53"/>
      <c r="HU3" s="53">
        <f>IF(B3="","DNS",IF(HS3="","DNF",RANK(HS3,HS$3:HS$49,1)))</f>
        <v>1</v>
      </c>
      <c r="HV3" s="53">
        <f aca="true" t="shared" si="142" ref="HV3:HV16">HU3</f>
        <v>1</v>
      </c>
    </row>
    <row r="4" spans="1:230" ht="15.75">
      <c r="A4" s="112">
        <v>8</v>
      </c>
      <c r="B4" s="54">
        <f t="shared" si="0"/>
        <v>80</v>
      </c>
      <c r="C4" s="129" t="s">
        <v>383</v>
      </c>
      <c r="D4" s="130" t="str">
        <f>LEFT(C4,1)</f>
        <v>R</v>
      </c>
      <c r="E4" s="130">
        <f t="shared" si="1"/>
        <v>7</v>
      </c>
      <c r="F4" s="78" t="str">
        <f t="shared" si="2"/>
        <v> Woodside(Jnr)</v>
      </c>
      <c r="G4" s="131" t="s">
        <v>231</v>
      </c>
      <c r="H4" s="78" t="str">
        <f t="shared" si="3"/>
        <v>D</v>
      </c>
      <c r="I4" s="130">
        <f t="shared" si="4"/>
        <v>5</v>
      </c>
      <c r="J4" s="78" t="str">
        <f t="shared" si="5"/>
        <v> Beckett</v>
      </c>
      <c r="K4" s="130" t="str">
        <f t="shared" si="6"/>
        <v>R. Woodside(Jnr)/D. Beckett</v>
      </c>
      <c r="L4" s="132" t="s">
        <v>309</v>
      </c>
      <c r="M4" s="122" t="s">
        <v>341</v>
      </c>
      <c r="N4" s="123">
        <v>3</v>
      </c>
      <c r="O4" s="135">
        <f>O3+MinMaxWorkouts!J$2</f>
        <v>0.41805555555555557</v>
      </c>
      <c r="P4" s="55"/>
      <c r="Q4" s="56">
        <f t="shared" si="7"/>
        <v>0</v>
      </c>
      <c r="R4" s="57">
        <v>0.47</v>
      </c>
      <c r="S4" s="77">
        <f>IF(R4="","",IF(R4&lt;MinMaxWorkouts!$E$2,MinMaxWorkouts!$E$2,IF(R4&gt;MinMaxWorkouts!$F$2,MinMaxWorkouts!$F$2,IF(R4="M",MinMaxWorkouts!$D$2,R4))))</f>
        <v>0.47</v>
      </c>
      <c r="T4" s="78">
        <f t="shared" si="8"/>
        <v>47</v>
      </c>
      <c r="U4" s="79"/>
      <c r="V4" s="78">
        <f t="shared" si="9"/>
        <v>0</v>
      </c>
      <c r="W4" s="80">
        <f t="shared" si="10"/>
        <v>47</v>
      </c>
      <c r="X4" s="81">
        <f t="shared" si="11"/>
        <v>0.47</v>
      </c>
      <c r="Y4" s="57">
        <v>0.39</v>
      </c>
      <c r="Z4" s="77">
        <f>IF(Y4="","",IF(Y4&lt;MinMaxWorkouts!$E$3,MinMaxWorkouts!$E$3,IF(Y4&gt;MinMaxWorkouts!$F$3,MinMaxWorkouts!$F$3,IF(Y4="M",MinMaxWorkouts!$F$3,Y4))))</f>
        <v>0.39</v>
      </c>
      <c r="AA4" s="78">
        <f t="shared" si="12"/>
        <v>39</v>
      </c>
      <c r="AB4" s="79"/>
      <c r="AC4" s="78">
        <f t="shared" si="13"/>
        <v>0</v>
      </c>
      <c r="AD4" s="80">
        <f t="shared" si="14"/>
        <v>39</v>
      </c>
      <c r="AE4" s="81">
        <f t="shared" si="15"/>
        <v>0.39</v>
      </c>
      <c r="AF4" s="56">
        <f t="shared" si="16"/>
        <v>86</v>
      </c>
      <c r="AG4" s="60">
        <f t="shared" si="17"/>
        <v>1.26</v>
      </c>
      <c r="AH4" s="57">
        <v>0.5</v>
      </c>
      <c r="AI4" s="104">
        <f>IF(AH4="","",IF(AH4&lt;MinMaxWorkouts!$E$4,MinMaxWorkouts!$E$4,IF(AH4&gt;MinMaxWorkouts!$F$4,MinMaxWorkouts!$F$4,IF(AH4="M",MinMaxWorkouts!$F$4,AH4))))</f>
        <v>0.5</v>
      </c>
      <c r="AJ4" s="78">
        <f t="shared" si="18"/>
        <v>50</v>
      </c>
      <c r="AK4" s="79"/>
      <c r="AL4" s="78">
        <f t="shared" si="19"/>
        <v>0</v>
      </c>
      <c r="AM4" s="80">
        <f t="shared" si="20"/>
        <v>50</v>
      </c>
      <c r="AN4" s="81">
        <f t="shared" si="21"/>
        <v>0.5</v>
      </c>
      <c r="AO4" s="56">
        <f t="shared" si="22"/>
        <v>136</v>
      </c>
      <c r="AP4" s="60">
        <f t="shared" si="23"/>
        <v>2.16</v>
      </c>
      <c r="AQ4" s="59">
        <v>0.5</v>
      </c>
      <c r="AR4" s="104">
        <f>IF(AQ4="","",IF(AQ4&lt;MinMaxWorkouts!$E$5,MinMaxWorkouts!$E$5,IF(AQ4&gt;MinMaxWorkouts!$F$5,MinMaxWorkouts!$F$5,IF(AQ4="M",MinMaxWorkouts!$F$5,AQ4))))</f>
        <v>0.5</v>
      </c>
      <c r="AS4" s="78">
        <f t="shared" si="24"/>
        <v>50</v>
      </c>
      <c r="AT4" s="79"/>
      <c r="AU4" s="78">
        <f t="shared" si="25"/>
        <v>0</v>
      </c>
      <c r="AV4" s="80">
        <f t="shared" si="26"/>
        <v>50</v>
      </c>
      <c r="AW4" s="81">
        <f t="shared" si="27"/>
        <v>0.5</v>
      </c>
      <c r="AX4" s="56">
        <f t="shared" si="28"/>
        <v>186</v>
      </c>
      <c r="AY4" s="62">
        <f t="shared" si="29"/>
        <v>3.06</v>
      </c>
      <c r="AZ4" s="57">
        <v>1.03</v>
      </c>
      <c r="BA4" s="77">
        <f>IF(AZ4="","",IF(AZ4&lt;MinMaxWorkouts!$E$6,MinMaxWorkouts!$E$6,IF(AZ4&gt;MinMaxWorkouts!$F$6,MinMaxWorkouts!$F$6,IF(AZ4="M",MinMaxWorkouts!$F$6,AZ4))))</f>
        <v>1.03</v>
      </c>
      <c r="BB4" s="78">
        <f t="shared" si="30"/>
        <v>63</v>
      </c>
      <c r="BC4" s="79"/>
      <c r="BD4" s="78">
        <f t="shared" si="31"/>
        <v>0</v>
      </c>
      <c r="BE4" s="80">
        <f t="shared" si="32"/>
        <v>63</v>
      </c>
      <c r="BF4" s="83">
        <f t="shared" si="33"/>
        <v>1.03</v>
      </c>
      <c r="BG4" s="56">
        <f t="shared" si="34"/>
        <v>249</v>
      </c>
      <c r="BH4" s="62">
        <f t="shared" si="35"/>
        <v>4.09</v>
      </c>
      <c r="BI4" s="100">
        <f t="shared" si="36"/>
        <v>4</v>
      </c>
      <c r="BJ4" s="57">
        <v>1.3</v>
      </c>
      <c r="BK4" s="77">
        <f>IF(BJ4="","",IF(BJ4&lt;MinMaxWorkouts!$E$7,MinMaxWorkouts!$E$7,IF(BJ4&gt;MinMaxWorkouts!$F$7,MinMaxWorkouts!$F$7,IF(BJ4="M",MinMaxWorkouts!$F$7,BJ4))))</f>
        <v>1.3</v>
      </c>
      <c r="BL4" s="78">
        <f t="shared" si="37"/>
        <v>90</v>
      </c>
      <c r="BM4" s="79">
        <v>0.05</v>
      </c>
      <c r="BN4" s="78">
        <f t="shared" si="38"/>
        <v>5</v>
      </c>
      <c r="BO4" s="80">
        <f t="shared" si="39"/>
        <v>95</v>
      </c>
      <c r="BP4" s="83">
        <f t="shared" si="40"/>
        <v>1.35</v>
      </c>
      <c r="BQ4" s="56">
        <f t="shared" si="41"/>
        <v>344</v>
      </c>
      <c r="BR4" s="60">
        <f t="shared" si="42"/>
        <v>5.44</v>
      </c>
      <c r="BS4" s="57">
        <v>1.25</v>
      </c>
      <c r="BT4" s="77">
        <f>IF(BS4="","",IF(BS4&lt;MinMaxWorkouts!$E$8,MinMaxWorkouts!$E$8,IF(BS4&gt;MinMaxWorkouts!$F$8,MinMaxWorkouts!$F$8,IF(BS4="M",MinMaxWorkouts!$F$8,BS4))))</f>
        <v>1.25</v>
      </c>
      <c r="BU4" s="78">
        <f t="shared" si="43"/>
        <v>85</v>
      </c>
      <c r="BV4" s="79">
        <v>0.05</v>
      </c>
      <c r="BW4" s="78">
        <f t="shared" si="44"/>
        <v>5</v>
      </c>
      <c r="BX4" s="80">
        <f t="shared" si="45"/>
        <v>90</v>
      </c>
      <c r="BY4" s="85">
        <f t="shared" si="46"/>
        <v>1.3</v>
      </c>
      <c r="BZ4" s="56">
        <f t="shared" si="47"/>
        <v>434</v>
      </c>
      <c r="CA4" s="63">
        <f t="shared" si="48"/>
        <v>7.14</v>
      </c>
      <c r="CB4" s="57">
        <v>0.46</v>
      </c>
      <c r="CC4" s="88">
        <f>IF(CB4="","",IF(CB4&lt;MinMaxWorkouts!$E$9,MinMaxWorkouts!$E$9,IF(CB4&gt;MinMaxWorkouts!$F$9,MinMaxWorkouts!$F$9,IF(CB4="M",MinMaxWorkouts!$F$9,CB4))))</f>
        <v>0.46</v>
      </c>
      <c r="CD4" s="89">
        <f t="shared" si="49"/>
        <v>46</v>
      </c>
      <c r="CE4" s="79"/>
      <c r="CF4" s="78">
        <f t="shared" si="50"/>
        <v>0</v>
      </c>
      <c r="CG4" s="80">
        <f t="shared" si="51"/>
        <v>46</v>
      </c>
      <c r="CH4" s="85">
        <f t="shared" si="52"/>
        <v>0.46</v>
      </c>
      <c r="CI4" s="56">
        <f t="shared" si="53"/>
        <v>480</v>
      </c>
      <c r="CJ4" s="60">
        <f t="shared" si="54"/>
        <v>8</v>
      </c>
      <c r="CK4" s="57">
        <v>0.4</v>
      </c>
      <c r="CL4" s="88">
        <f>IF(CK4="","",IF(CK4&lt;MinMaxWorkouts!$E$10,MinMaxWorkouts!$E$10,IF(CK4&gt;MinMaxWorkouts!$F$10,MinMaxWorkouts!$F$10,IF(CK4="M",MinMaxWorkouts!$F$10,CK4))))</f>
        <v>0.4</v>
      </c>
      <c r="CM4" s="89">
        <f t="shared" si="55"/>
        <v>40</v>
      </c>
      <c r="CN4" s="79"/>
      <c r="CO4" s="78">
        <f t="shared" si="56"/>
        <v>0</v>
      </c>
      <c r="CP4" s="80">
        <f t="shared" si="57"/>
        <v>40</v>
      </c>
      <c r="CQ4" s="85">
        <f t="shared" si="58"/>
        <v>0.4</v>
      </c>
      <c r="CR4" s="56">
        <f t="shared" si="59"/>
        <v>520</v>
      </c>
      <c r="CS4" s="60">
        <f t="shared" si="60"/>
        <v>8.4</v>
      </c>
      <c r="CT4" s="57">
        <v>0.49</v>
      </c>
      <c r="CU4" s="88">
        <f>IF(CT4="","",IF(CT4&lt;MinMaxWorkouts!$E$11,MinMaxWorkouts!$E$11,IF(CT4&gt;MinMaxWorkouts!$F$11,MinMaxWorkouts!$F$11,IF(CT4="M",MinMaxWorkouts!$F$11,CT4))))</f>
        <v>0.49</v>
      </c>
      <c r="CV4" s="89">
        <f t="shared" si="61"/>
        <v>49</v>
      </c>
      <c r="CW4" s="79"/>
      <c r="CX4" s="78">
        <f t="shared" si="62"/>
        <v>0</v>
      </c>
      <c r="CY4" s="80">
        <f t="shared" si="63"/>
        <v>49</v>
      </c>
      <c r="CZ4" s="91">
        <f t="shared" si="64"/>
        <v>0.49</v>
      </c>
      <c r="DA4" s="56">
        <f t="shared" si="65"/>
        <v>569</v>
      </c>
      <c r="DB4" s="60">
        <f t="shared" si="66"/>
        <v>9.29</v>
      </c>
      <c r="DC4" s="57">
        <v>0.49</v>
      </c>
      <c r="DD4" s="88">
        <f>IF(DC4="","",IF(DC4&lt;MinMaxWorkouts!$E$12,MinMaxWorkouts!$E$12,IF(DC4&gt;MinMaxWorkouts!$F$12,MinMaxWorkouts!$F$12,IF(DC4="M",MinMaxWorkouts!$F$12,DC4))))</f>
        <v>0.49</v>
      </c>
      <c r="DE4" s="89">
        <f t="shared" si="67"/>
        <v>49</v>
      </c>
      <c r="DF4" s="79"/>
      <c r="DG4" s="78">
        <f t="shared" si="68"/>
        <v>0</v>
      </c>
      <c r="DH4" s="80">
        <f t="shared" si="69"/>
        <v>49</v>
      </c>
      <c r="DI4" s="91">
        <f t="shared" si="70"/>
        <v>0.49</v>
      </c>
      <c r="DJ4" s="56">
        <f t="shared" si="71"/>
        <v>618</v>
      </c>
      <c r="DK4" s="60">
        <f t="shared" si="72"/>
        <v>10.18</v>
      </c>
      <c r="DL4" s="57">
        <v>0.53</v>
      </c>
      <c r="DM4" s="88">
        <f>IF(DL4="","",IF(DL4&lt;MinMaxWorkouts!$E$13,MinMaxWorkouts!$E$13,IF(DL4&gt;MinMaxWorkouts!$F$13,MinMaxWorkouts!$F$13,IF(DL4="M",MinMaxWorkouts!$F$13,DL4))))</f>
        <v>0.53</v>
      </c>
      <c r="DN4" s="89">
        <f t="shared" si="73"/>
        <v>53</v>
      </c>
      <c r="DO4" s="79"/>
      <c r="DP4" s="78">
        <f t="shared" si="74"/>
        <v>0</v>
      </c>
      <c r="DQ4" s="80">
        <f t="shared" si="75"/>
        <v>53</v>
      </c>
      <c r="DR4" s="91">
        <f t="shared" si="76"/>
        <v>0.53</v>
      </c>
      <c r="DS4" s="64">
        <f t="shared" si="77"/>
        <v>671</v>
      </c>
      <c r="DT4" s="65">
        <f t="shared" si="78"/>
        <v>11.11</v>
      </c>
      <c r="DU4" s="65">
        <f t="shared" si="79"/>
        <v>11.11</v>
      </c>
      <c r="DV4" s="57">
        <v>1.26</v>
      </c>
      <c r="DW4" s="88">
        <f>IF(DV4="","",IF(DV4&lt;MinMaxWorkouts!$E$14,MinMaxWorkouts!$E$14,IF(DV4&gt;MinMaxWorkouts!$F$14,MinMaxWorkouts!$F$14,IF(DV4="M",MinMaxWorkouts!$F$14,DV4))))</f>
        <v>1.26</v>
      </c>
      <c r="DX4" s="89">
        <f t="shared" si="80"/>
        <v>86</v>
      </c>
      <c r="DY4" s="79"/>
      <c r="DZ4" s="78">
        <f t="shared" si="81"/>
        <v>0</v>
      </c>
      <c r="EA4" s="80">
        <f t="shared" si="82"/>
        <v>86</v>
      </c>
      <c r="EB4" s="91">
        <f t="shared" si="83"/>
        <v>1.26</v>
      </c>
      <c r="EC4" s="56">
        <f t="shared" si="84"/>
        <v>757</v>
      </c>
      <c r="ED4" s="57">
        <v>1.24</v>
      </c>
      <c r="EE4" s="88">
        <f>IF(ED4="","",IF(ED4&lt;MinMaxWorkouts!$E$15,MinMaxWorkouts!$E$15,IF(ED4&gt;MinMaxWorkouts!$F$15,MinMaxWorkouts!$F$15,IF(ED4="M",MinMaxWorkouts!$F$15,ED4))))</f>
        <v>1.24</v>
      </c>
      <c r="EF4" s="89">
        <f t="shared" si="85"/>
        <v>84</v>
      </c>
      <c r="EG4" s="79"/>
      <c r="EH4" s="78">
        <f t="shared" si="86"/>
        <v>0</v>
      </c>
      <c r="EI4" s="80">
        <f t="shared" si="87"/>
        <v>84</v>
      </c>
      <c r="EJ4" s="91">
        <f t="shared" si="88"/>
        <v>1.24</v>
      </c>
      <c r="EK4" s="56">
        <f t="shared" si="89"/>
        <v>841</v>
      </c>
      <c r="EL4" s="60">
        <f t="shared" si="90"/>
        <v>14.01</v>
      </c>
      <c r="EM4" s="57">
        <v>0.43</v>
      </c>
      <c r="EN4" s="88">
        <f>IF(EM4="","",IF(EM4&lt;MinMaxWorkouts!$E$16,MinMaxWorkouts!$E$16,IF(EM4&gt;MinMaxWorkouts!$F$16,MinMaxWorkouts!$F$16,IF(EM4="M",MinMaxWorkouts!$F$16,EM4))))</f>
        <v>0.43</v>
      </c>
      <c r="EO4" s="89">
        <f t="shared" si="91"/>
        <v>43</v>
      </c>
      <c r="EP4" s="79"/>
      <c r="EQ4" s="78">
        <f t="shared" si="92"/>
        <v>0</v>
      </c>
      <c r="ER4" s="80">
        <f t="shared" si="93"/>
        <v>43</v>
      </c>
      <c r="ES4" s="91">
        <f t="shared" si="94"/>
        <v>0.43</v>
      </c>
      <c r="ET4" s="56">
        <f t="shared" si="95"/>
        <v>884</v>
      </c>
      <c r="EU4" s="60">
        <f t="shared" si="96"/>
        <v>14.44</v>
      </c>
      <c r="EV4" s="57">
        <v>0.49</v>
      </c>
      <c r="EW4" s="77">
        <f>IF(EV4="","",IF(EV4&lt;MinMaxWorkouts!$E$17,MinMaxWorkouts!$E$17,IF(EV4&gt;MinMaxWorkouts!$F$17,MinMaxWorkouts!$F$17,IF(EV4="M",MinMaxWorkouts!$F$17,EV4))))</f>
        <v>0.49</v>
      </c>
      <c r="EX4" s="89">
        <f t="shared" si="97"/>
        <v>49</v>
      </c>
      <c r="EY4" s="79"/>
      <c r="EZ4" s="78">
        <f t="shared" si="98"/>
        <v>0</v>
      </c>
      <c r="FA4" s="80">
        <f t="shared" si="99"/>
        <v>49</v>
      </c>
      <c r="FB4" s="91">
        <f t="shared" si="100"/>
        <v>0.49</v>
      </c>
      <c r="FC4" s="56">
        <f t="shared" si="101"/>
        <v>933</v>
      </c>
      <c r="FD4" s="60">
        <f t="shared" si="102"/>
        <v>15.33</v>
      </c>
      <c r="FE4" s="57">
        <v>0.54</v>
      </c>
      <c r="FF4" s="77">
        <f>IF(FE4="","",IF(FE4&lt;MinMaxWorkouts!$E$18,MinMaxWorkouts!$E$18,IF(FE4&gt;MinMaxWorkouts!$F$18,MinMaxWorkouts!$F$18,IF(FE4="M",MinMaxWorkouts!$F$18,FE4))))</f>
        <v>0.54</v>
      </c>
      <c r="FG4" s="89">
        <f t="shared" si="103"/>
        <v>54</v>
      </c>
      <c r="FH4" s="79"/>
      <c r="FI4" s="78">
        <f t="shared" si="104"/>
        <v>0</v>
      </c>
      <c r="FJ4" s="96">
        <f t="shared" si="105"/>
        <v>54</v>
      </c>
      <c r="FK4" s="97">
        <f t="shared" si="106"/>
        <v>0.54</v>
      </c>
      <c r="FL4" s="56">
        <f t="shared" si="107"/>
        <v>987</v>
      </c>
      <c r="FM4" s="60">
        <f t="shared" si="108"/>
        <v>16.27</v>
      </c>
      <c r="FN4" s="61">
        <f>IF(FM4="","",RANK(FM4,FM$3:FM$49,1))</f>
        <v>2</v>
      </c>
      <c r="FO4" s="57">
        <v>1.24</v>
      </c>
      <c r="FP4" s="88">
        <f>IF(FO4="","",IF(FO4&lt;MinMaxWorkouts!$E$19,MinMaxWorkouts!$E$19,IF(FO4&gt;MinMaxWorkouts!$F$19,MinMaxWorkouts!$F$19,IF(FO4="M",MinMaxWorkouts!$F$19,FO4))))</f>
        <v>1.24</v>
      </c>
      <c r="FQ4" s="89">
        <f t="shared" si="109"/>
        <v>84</v>
      </c>
      <c r="FR4" s="79"/>
      <c r="FS4" s="78">
        <f t="shared" si="110"/>
        <v>0</v>
      </c>
      <c r="FT4" s="80">
        <f t="shared" si="111"/>
        <v>84</v>
      </c>
      <c r="FU4" s="91">
        <f t="shared" si="112"/>
        <v>1.24</v>
      </c>
      <c r="FV4" s="56">
        <f t="shared" si="113"/>
        <v>1071</v>
      </c>
      <c r="FW4" s="60">
        <f t="shared" si="114"/>
        <v>10.71</v>
      </c>
      <c r="FX4" s="57">
        <v>0.45</v>
      </c>
      <c r="FY4" s="88">
        <f>IF(FX4="","",IF(FX4&lt;MinMaxWorkouts!$E$20,MinMaxWorkouts!$E$20,IF(FX4&gt;MinMaxWorkouts!$F$20,MinMaxWorkouts!$F$20,IF(FX4="M",MinMaxWorkouts!$F$20,FX4))))</f>
        <v>0.48</v>
      </c>
      <c r="FZ4" s="89">
        <f t="shared" si="115"/>
        <v>48</v>
      </c>
      <c r="GA4" s="79"/>
      <c r="GB4" s="78">
        <f t="shared" si="116"/>
        <v>0</v>
      </c>
      <c r="GC4" s="80">
        <f t="shared" si="117"/>
        <v>48</v>
      </c>
      <c r="GD4" s="91">
        <f t="shared" si="118"/>
        <v>0.48</v>
      </c>
      <c r="GE4" s="56">
        <f t="shared" si="119"/>
        <v>1119</v>
      </c>
      <c r="GF4" s="60">
        <f t="shared" si="120"/>
        <v>11.19</v>
      </c>
      <c r="GG4" s="57">
        <v>0.46</v>
      </c>
      <c r="GH4" s="88">
        <f>IF(GG4="","",IF(GG4&lt;MinMaxWorkouts!$E$21,MinMaxWorkouts!$E$21,IF(GG4&gt;MinMaxWorkouts!$F$21,MinMaxWorkouts!$F$21,IF(GG4="M",MinMaxWorkouts!$F$21,GG4))))</f>
        <v>0.46</v>
      </c>
      <c r="GI4" s="89">
        <f aca="true" t="shared" si="143" ref="GI4:GI35">IF(GD4="",0,((INT(GH4))*60)+(GH4-INT(GH4))*100)</f>
        <v>46</v>
      </c>
      <c r="GJ4" s="79"/>
      <c r="GK4" s="78">
        <f t="shared" si="121"/>
        <v>0</v>
      </c>
      <c r="GL4" s="80">
        <f t="shared" si="122"/>
        <v>46</v>
      </c>
      <c r="GM4" s="91">
        <f t="shared" si="123"/>
        <v>0.46</v>
      </c>
      <c r="GN4" s="56">
        <f t="shared" si="124"/>
        <v>1165</v>
      </c>
      <c r="GO4" s="60">
        <f t="shared" si="125"/>
        <v>11.65</v>
      </c>
      <c r="GP4" s="57">
        <v>1.23</v>
      </c>
      <c r="GQ4" s="88">
        <f>IF(GP4="","",IF(GP4&lt;MinMaxWorkouts!$E$22,MinMaxWorkouts!$E$22,IF(GP4&gt;MinMaxWorkouts!$F$22,MinMaxWorkouts!$F$22,IF(GP4="M",MinMaxWorkouts!$F$22,GP4))))</f>
        <v>1.24</v>
      </c>
      <c r="GR4" s="89">
        <f aca="true" t="shared" si="144" ref="GR4:GR35">IF(GM4="",0,((INT(GQ4))*60)+(GQ4-INT(GQ4))*100)</f>
        <v>84</v>
      </c>
      <c r="GS4" s="79">
        <v>0.05</v>
      </c>
      <c r="GT4" s="78">
        <f t="shared" si="126"/>
        <v>5</v>
      </c>
      <c r="GU4" s="80">
        <f t="shared" si="127"/>
        <v>89</v>
      </c>
      <c r="GV4" s="91">
        <f t="shared" si="128"/>
        <v>1.29</v>
      </c>
      <c r="GW4" s="56">
        <f t="shared" si="129"/>
        <v>1254</v>
      </c>
      <c r="GX4" s="60">
        <f t="shared" si="130"/>
        <v>12.54</v>
      </c>
      <c r="GY4" s="57">
        <v>0.47</v>
      </c>
      <c r="GZ4" s="88">
        <f>IF(GY4="","",IF(GY4&lt;MinMaxWorkouts!$E$23,MinMaxWorkouts!$E$23,IF(GY4&gt;MinMaxWorkouts!$F$23,MinMaxWorkouts!$F$23,IF(GY4="M",MinMaxWorkouts!$F$23,GY4))))</f>
        <v>0.47</v>
      </c>
      <c r="HA4" s="89">
        <f aca="true" t="shared" si="145" ref="HA4:HA35">IF(GV4="",0,((INT(GZ4))*60)+(GZ4-INT(GZ4))*100)</f>
        <v>47</v>
      </c>
      <c r="HB4" s="79"/>
      <c r="HC4" s="78">
        <f t="shared" si="131"/>
        <v>0</v>
      </c>
      <c r="HD4" s="80">
        <f t="shared" si="132"/>
        <v>47</v>
      </c>
      <c r="HE4" s="91">
        <f t="shared" si="133"/>
        <v>0.47</v>
      </c>
      <c r="HF4" s="56">
        <f t="shared" si="134"/>
        <v>1301</v>
      </c>
      <c r="HG4" s="60">
        <f t="shared" si="135"/>
        <v>13.01</v>
      </c>
      <c r="HH4" s="57">
        <v>0.41</v>
      </c>
      <c r="HI4" s="88">
        <f>IF(HH4="","",IF(HH4&lt;MinMaxWorkouts!$E$24,MinMaxWorkouts!$E$24,IF(HH4&gt;MinMaxWorkouts!$F$24,MinMaxWorkouts!$F$24,IF(HH4="M",MinMaxWorkouts!$F$24,HH4))))</f>
        <v>0.41</v>
      </c>
      <c r="HJ4" s="89">
        <f t="shared" si="136"/>
        <v>41</v>
      </c>
      <c r="HK4" s="79"/>
      <c r="HL4" s="78">
        <f t="shared" si="137"/>
        <v>0</v>
      </c>
      <c r="HM4" s="80">
        <f t="shared" si="138"/>
        <v>41</v>
      </c>
      <c r="HN4" s="91">
        <f t="shared" si="139"/>
        <v>0.41</v>
      </c>
      <c r="HO4" s="99"/>
      <c r="HP4" s="58"/>
      <c r="HQ4" s="42">
        <f t="shared" si="140"/>
        <v>1342</v>
      </c>
      <c r="HR4" s="57"/>
      <c r="HS4" s="66">
        <f t="shared" si="141"/>
        <v>22.22</v>
      </c>
      <c r="HT4" s="67">
        <v>1</v>
      </c>
      <c r="HU4" s="68">
        <f>IF(B4="","DNS",IF(HS4="","DNF",RANK(HS4,HS$3:HS$49,1)))</f>
        <v>2</v>
      </c>
      <c r="HV4" s="68">
        <f t="shared" si="142"/>
        <v>2</v>
      </c>
    </row>
    <row r="5" spans="1:230" ht="15.75">
      <c r="A5" s="112">
        <v>40</v>
      </c>
      <c r="B5" s="54">
        <f t="shared" si="0"/>
        <v>400</v>
      </c>
      <c r="C5" s="129" t="s">
        <v>285</v>
      </c>
      <c r="D5" s="130" t="str">
        <f>LEFT(C5,1)</f>
        <v>J</v>
      </c>
      <c r="E5" s="130">
        <f t="shared" si="1"/>
        <v>6</v>
      </c>
      <c r="F5" s="78" t="str">
        <f t="shared" si="2"/>
        <v> Wilson</v>
      </c>
      <c r="G5" s="131" t="s">
        <v>207</v>
      </c>
      <c r="H5" s="78" t="str">
        <f t="shared" si="3"/>
        <v>R</v>
      </c>
      <c r="I5" s="130">
        <f t="shared" si="4"/>
        <v>7</v>
      </c>
      <c r="J5" s="78" t="str">
        <f t="shared" si="5"/>
        <v> Dickson</v>
      </c>
      <c r="K5" s="130" t="str">
        <f t="shared" si="6"/>
        <v>J. Wilson/R. Dickson</v>
      </c>
      <c r="L5" s="132" t="s">
        <v>331</v>
      </c>
      <c r="M5" s="122" t="s">
        <v>365</v>
      </c>
      <c r="N5" s="123">
        <v>2</v>
      </c>
      <c r="O5" s="135">
        <f>O4+MinMaxWorkouts!J$2</f>
        <v>0.41875</v>
      </c>
      <c r="P5" s="55"/>
      <c r="Q5" s="56">
        <f t="shared" si="7"/>
        <v>0</v>
      </c>
      <c r="R5" s="57">
        <v>0.47</v>
      </c>
      <c r="S5" s="77">
        <f>IF(R5="","",IF(R5&lt;MinMaxWorkouts!$E$2,MinMaxWorkouts!$E$2,IF(R5&gt;MinMaxWorkouts!$F$2,MinMaxWorkouts!$F$2,IF(R5="M",MinMaxWorkouts!$D$2,R5))))</f>
        <v>0.47</v>
      </c>
      <c r="T5" s="78">
        <f t="shared" si="8"/>
        <v>47</v>
      </c>
      <c r="U5" s="79"/>
      <c r="V5" s="78">
        <f t="shared" si="9"/>
        <v>0</v>
      </c>
      <c r="W5" s="80">
        <f t="shared" si="10"/>
        <v>47</v>
      </c>
      <c r="X5" s="81">
        <f t="shared" si="11"/>
        <v>0.47</v>
      </c>
      <c r="Y5" s="57">
        <v>0.39</v>
      </c>
      <c r="Z5" s="77">
        <f>IF(Y5="","",IF(Y5&lt;MinMaxWorkouts!$E$3,MinMaxWorkouts!$E$3,IF(Y5&gt;MinMaxWorkouts!$F$3,MinMaxWorkouts!$F$3,IF(Y5="M",MinMaxWorkouts!$F$3,Y5))))</f>
        <v>0.39</v>
      </c>
      <c r="AA5" s="78">
        <f t="shared" si="12"/>
        <v>39</v>
      </c>
      <c r="AB5" s="79"/>
      <c r="AC5" s="78">
        <f t="shared" si="13"/>
        <v>0</v>
      </c>
      <c r="AD5" s="80">
        <f t="shared" si="14"/>
        <v>39</v>
      </c>
      <c r="AE5" s="81">
        <f t="shared" si="15"/>
        <v>0.39</v>
      </c>
      <c r="AF5" s="56">
        <f t="shared" si="16"/>
        <v>86</v>
      </c>
      <c r="AG5" s="60">
        <f t="shared" si="17"/>
        <v>1.26</v>
      </c>
      <c r="AH5" s="57">
        <v>0.52</v>
      </c>
      <c r="AI5" s="104">
        <f>IF(AH5="","",IF(AH5&lt;MinMaxWorkouts!$E$4,MinMaxWorkouts!$E$4,IF(AH5&gt;MinMaxWorkouts!$F$4,MinMaxWorkouts!$F$4,IF(AH5="M",MinMaxWorkouts!$F$4,AH5))))</f>
        <v>0.52</v>
      </c>
      <c r="AJ5" s="78">
        <f t="shared" si="18"/>
        <v>52</v>
      </c>
      <c r="AK5" s="79"/>
      <c r="AL5" s="78">
        <f t="shared" si="19"/>
        <v>0</v>
      </c>
      <c r="AM5" s="80">
        <f t="shared" si="20"/>
        <v>52</v>
      </c>
      <c r="AN5" s="81">
        <f t="shared" si="21"/>
        <v>0.52</v>
      </c>
      <c r="AO5" s="56">
        <f t="shared" si="22"/>
        <v>138</v>
      </c>
      <c r="AP5" s="60">
        <f t="shared" si="23"/>
        <v>2.18</v>
      </c>
      <c r="AQ5" s="59">
        <v>0.5</v>
      </c>
      <c r="AR5" s="104">
        <f>IF(AQ5="","",IF(AQ5&lt;MinMaxWorkouts!$E$5,MinMaxWorkouts!$E$5,IF(AQ5&gt;MinMaxWorkouts!$F$5,MinMaxWorkouts!$F$5,IF(AQ5="M",MinMaxWorkouts!$F$5,AQ5))))</f>
        <v>0.5</v>
      </c>
      <c r="AS5" s="78">
        <f t="shared" si="24"/>
        <v>50</v>
      </c>
      <c r="AT5" s="79"/>
      <c r="AU5" s="78">
        <f t="shared" si="25"/>
        <v>0</v>
      </c>
      <c r="AV5" s="80">
        <f t="shared" si="26"/>
        <v>50</v>
      </c>
      <c r="AW5" s="81">
        <f t="shared" si="27"/>
        <v>0.5</v>
      </c>
      <c r="AX5" s="56">
        <f t="shared" si="28"/>
        <v>188</v>
      </c>
      <c r="AY5" s="62">
        <f t="shared" si="29"/>
        <v>3.08</v>
      </c>
      <c r="AZ5" s="57">
        <v>0.58</v>
      </c>
      <c r="BA5" s="77">
        <f>IF(AZ5="","",IF(AZ5&lt;MinMaxWorkouts!$E$6,MinMaxWorkouts!$E$6,IF(AZ5&gt;MinMaxWorkouts!$F$6,MinMaxWorkouts!$F$6,IF(AZ5="M",MinMaxWorkouts!$F$6,AZ5))))</f>
        <v>0.58</v>
      </c>
      <c r="BB5" s="78">
        <f t="shared" si="30"/>
        <v>57.99999999999999</v>
      </c>
      <c r="BC5" s="79"/>
      <c r="BD5" s="78">
        <f t="shared" si="31"/>
        <v>0</v>
      </c>
      <c r="BE5" s="80">
        <f t="shared" si="32"/>
        <v>57.99999999999999</v>
      </c>
      <c r="BF5" s="83">
        <f t="shared" si="33"/>
        <v>0.58</v>
      </c>
      <c r="BG5" s="56">
        <f t="shared" si="34"/>
        <v>246</v>
      </c>
      <c r="BH5" s="62">
        <f t="shared" si="35"/>
        <v>4.06</v>
      </c>
      <c r="BI5" s="100">
        <f t="shared" si="36"/>
        <v>2</v>
      </c>
      <c r="BJ5" s="57">
        <v>1.3</v>
      </c>
      <c r="BK5" s="77">
        <f>IF(BJ5="","",IF(BJ5&lt;MinMaxWorkouts!$E$7,MinMaxWorkouts!$E$7,IF(BJ5&gt;MinMaxWorkouts!$F$7,MinMaxWorkouts!$F$7,IF(BJ5="M",MinMaxWorkouts!$F$7,BJ5))))</f>
        <v>1.3</v>
      </c>
      <c r="BL5" s="78">
        <f t="shared" si="37"/>
        <v>90</v>
      </c>
      <c r="BM5" s="79"/>
      <c r="BN5" s="78">
        <f t="shared" si="38"/>
        <v>0</v>
      </c>
      <c r="BO5" s="80">
        <f t="shared" si="39"/>
        <v>90</v>
      </c>
      <c r="BP5" s="83">
        <f t="shared" si="40"/>
        <v>1.3</v>
      </c>
      <c r="BQ5" s="56">
        <f t="shared" si="41"/>
        <v>336</v>
      </c>
      <c r="BR5" s="60">
        <f t="shared" si="42"/>
        <v>5.36</v>
      </c>
      <c r="BS5" s="57">
        <v>1.29</v>
      </c>
      <c r="BT5" s="77">
        <f>IF(BS5="","",IF(BS5&lt;MinMaxWorkouts!$E$8,MinMaxWorkouts!$E$8,IF(BS5&gt;MinMaxWorkouts!$F$8,MinMaxWorkouts!$F$8,IF(BS5="M",MinMaxWorkouts!$F$8,BS5))))</f>
        <v>1.29</v>
      </c>
      <c r="BU5" s="78">
        <f t="shared" si="43"/>
        <v>89</v>
      </c>
      <c r="BV5" s="79"/>
      <c r="BW5" s="78">
        <f t="shared" si="44"/>
        <v>0</v>
      </c>
      <c r="BX5" s="80">
        <f t="shared" si="45"/>
        <v>89</v>
      </c>
      <c r="BY5" s="85">
        <f t="shared" si="46"/>
        <v>1.29</v>
      </c>
      <c r="BZ5" s="56">
        <f t="shared" si="47"/>
        <v>425</v>
      </c>
      <c r="CA5" s="63">
        <f t="shared" si="48"/>
        <v>7.05</v>
      </c>
      <c r="CB5" s="57">
        <v>0.52</v>
      </c>
      <c r="CC5" s="88">
        <f>IF(CB5="","",IF(CB5&lt;MinMaxWorkouts!$E$9,MinMaxWorkouts!$E$9,IF(CB5&gt;MinMaxWorkouts!$F$9,MinMaxWorkouts!$F$9,IF(CB5="M",MinMaxWorkouts!$F$9,CB5))))</f>
        <v>0.52</v>
      </c>
      <c r="CD5" s="89">
        <f t="shared" si="49"/>
        <v>52</v>
      </c>
      <c r="CE5" s="79"/>
      <c r="CF5" s="78">
        <f t="shared" si="50"/>
        <v>0</v>
      </c>
      <c r="CG5" s="80">
        <f t="shared" si="51"/>
        <v>52</v>
      </c>
      <c r="CH5" s="85">
        <f t="shared" si="52"/>
        <v>0.52</v>
      </c>
      <c r="CI5" s="56">
        <f t="shared" si="53"/>
        <v>477</v>
      </c>
      <c r="CJ5" s="60">
        <f t="shared" si="54"/>
        <v>7.57</v>
      </c>
      <c r="CK5" s="57">
        <v>0.4</v>
      </c>
      <c r="CL5" s="88">
        <f>IF(CK5="","",IF(CK5&lt;MinMaxWorkouts!$E$10,MinMaxWorkouts!$E$10,IF(CK5&gt;MinMaxWorkouts!$F$10,MinMaxWorkouts!$F$10,IF(CK5="M",MinMaxWorkouts!$F$10,CK5))))</f>
        <v>0.4</v>
      </c>
      <c r="CM5" s="89">
        <f t="shared" si="55"/>
        <v>40</v>
      </c>
      <c r="CN5" s="79"/>
      <c r="CO5" s="78">
        <f t="shared" si="56"/>
        <v>0</v>
      </c>
      <c r="CP5" s="80">
        <f t="shared" si="57"/>
        <v>40</v>
      </c>
      <c r="CQ5" s="85">
        <f t="shared" si="58"/>
        <v>0.4</v>
      </c>
      <c r="CR5" s="56">
        <f t="shared" si="59"/>
        <v>517</v>
      </c>
      <c r="CS5" s="60">
        <f t="shared" si="60"/>
        <v>8.37</v>
      </c>
      <c r="CT5" s="57">
        <v>0.51</v>
      </c>
      <c r="CU5" s="88">
        <f>IF(CT5="","",IF(CT5&lt;MinMaxWorkouts!$E$11,MinMaxWorkouts!$E$11,IF(CT5&gt;MinMaxWorkouts!$F$11,MinMaxWorkouts!$F$11,IF(CT5="M",MinMaxWorkouts!$F$11,CT5))))</f>
        <v>0.51</v>
      </c>
      <c r="CV5" s="89">
        <f t="shared" si="61"/>
        <v>51</v>
      </c>
      <c r="CW5" s="79"/>
      <c r="CX5" s="78">
        <f t="shared" si="62"/>
        <v>0</v>
      </c>
      <c r="CY5" s="80">
        <f t="shared" si="63"/>
        <v>51</v>
      </c>
      <c r="CZ5" s="91">
        <f t="shared" si="64"/>
        <v>0.51</v>
      </c>
      <c r="DA5" s="56">
        <f t="shared" si="65"/>
        <v>568</v>
      </c>
      <c r="DB5" s="60">
        <f t="shared" si="66"/>
        <v>9.28</v>
      </c>
      <c r="DC5" s="57">
        <v>0.48</v>
      </c>
      <c r="DD5" s="88">
        <f>IF(DC5="","",IF(DC5&lt;MinMaxWorkouts!$E$12,MinMaxWorkouts!$E$12,IF(DC5&gt;MinMaxWorkouts!$F$12,MinMaxWorkouts!$F$12,IF(DC5="M",MinMaxWorkouts!$F$12,DC5))))</f>
        <v>0.48</v>
      </c>
      <c r="DE5" s="89">
        <f t="shared" si="67"/>
        <v>48</v>
      </c>
      <c r="DF5" s="79"/>
      <c r="DG5" s="78">
        <f t="shared" si="68"/>
        <v>0</v>
      </c>
      <c r="DH5" s="80">
        <f t="shared" si="69"/>
        <v>48</v>
      </c>
      <c r="DI5" s="91">
        <f t="shared" si="70"/>
        <v>0.48</v>
      </c>
      <c r="DJ5" s="56">
        <f t="shared" si="71"/>
        <v>616</v>
      </c>
      <c r="DK5" s="60">
        <f t="shared" si="72"/>
        <v>10.16</v>
      </c>
      <c r="DL5" s="57">
        <v>0.55</v>
      </c>
      <c r="DM5" s="88">
        <f>IF(DL5="","",IF(DL5&lt;MinMaxWorkouts!$E$13,MinMaxWorkouts!$E$13,IF(DL5&gt;MinMaxWorkouts!$F$13,MinMaxWorkouts!$F$13,IF(DL5="M",MinMaxWorkouts!$F$13,DL5))))</f>
        <v>0.55</v>
      </c>
      <c r="DN5" s="89">
        <f t="shared" si="73"/>
        <v>55.00000000000001</v>
      </c>
      <c r="DO5" s="79"/>
      <c r="DP5" s="78">
        <f t="shared" si="74"/>
        <v>0</v>
      </c>
      <c r="DQ5" s="80">
        <f t="shared" si="75"/>
        <v>55.00000000000001</v>
      </c>
      <c r="DR5" s="91">
        <f t="shared" si="76"/>
        <v>0.55</v>
      </c>
      <c r="DS5" s="64">
        <f t="shared" si="77"/>
        <v>671</v>
      </c>
      <c r="DT5" s="65">
        <f t="shared" si="78"/>
        <v>11.11</v>
      </c>
      <c r="DU5" s="65">
        <f t="shared" si="79"/>
        <v>11.11</v>
      </c>
      <c r="DV5" s="57">
        <v>1.27</v>
      </c>
      <c r="DW5" s="88">
        <f>IF(DV5="","",IF(DV5&lt;MinMaxWorkouts!$E$14,MinMaxWorkouts!$E$14,IF(DV5&gt;MinMaxWorkouts!$F$14,MinMaxWorkouts!$F$14,IF(DV5="M",MinMaxWorkouts!$F$14,DV5))))</f>
        <v>1.27</v>
      </c>
      <c r="DX5" s="89">
        <f t="shared" si="80"/>
        <v>87</v>
      </c>
      <c r="DY5" s="79"/>
      <c r="DZ5" s="78">
        <f t="shared" si="81"/>
        <v>0</v>
      </c>
      <c r="EA5" s="80">
        <f t="shared" si="82"/>
        <v>87</v>
      </c>
      <c r="EB5" s="91">
        <f t="shared" si="83"/>
        <v>1.27</v>
      </c>
      <c r="EC5" s="56">
        <f t="shared" si="84"/>
        <v>758</v>
      </c>
      <c r="ED5" s="57">
        <v>1.29</v>
      </c>
      <c r="EE5" s="88">
        <f>IF(ED5="","",IF(ED5&lt;MinMaxWorkouts!$E$15,MinMaxWorkouts!$E$15,IF(ED5&gt;MinMaxWorkouts!$F$15,MinMaxWorkouts!$F$15,IF(ED5="M",MinMaxWorkouts!$F$15,ED5))))</f>
        <v>1.29</v>
      </c>
      <c r="EF5" s="89">
        <f t="shared" si="85"/>
        <v>89</v>
      </c>
      <c r="EG5" s="79"/>
      <c r="EH5" s="78">
        <f t="shared" si="86"/>
        <v>0</v>
      </c>
      <c r="EI5" s="80">
        <f t="shared" si="87"/>
        <v>89</v>
      </c>
      <c r="EJ5" s="91">
        <f t="shared" si="88"/>
        <v>1.29</v>
      </c>
      <c r="EK5" s="56">
        <f t="shared" si="89"/>
        <v>847</v>
      </c>
      <c r="EL5" s="60">
        <f t="shared" si="90"/>
        <v>14.07</v>
      </c>
      <c r="EM5" s="57">
        <v>0.44</v>
      </c>
      <c r="EN5" s="88">
        <f>IF(EM5="","",IF(EM5&lt;MinMaxWorkouts!$E$16,MinMaxWorkouts!$E$16,IF(EM5&gt;MinMaxWorkouts!$F$16,MinMaxWorkouts!$F$16,IF(EM5="M",MinMaxWorkouts!$F$16,EM5))))</f>
        <v>0.44</v>
      </c>
      <c r="EO5" s="89">
        <f t="shared" si="91"/>
        <v>44</v>
      </c>
      <c r="EP5" s="79"/>
      <c r="EQ5" s="78">
        <f t="shared" si="92"/>
        <v>0</v>
      </c>
      <c r="ER5" s="80">
        <f t="shared" si="93"/>
        <v>44</v>
      </c>
      <c r="ES5" s="91">
        <f t="shared" si="94"/>
        <v>0.44</v>
      </c>
      <c r="ET5" s="56">
        <f t="shared" si="95"/>
        <v>891</v>
      </c>
      <c r="EU5" s="60">
        <f t="shared" si="96"/>
        <v>14.51</v>
      </c>
      <c r="EV5" s="57">
        <v>0.49</v>
      </c>
      <c r="EW5" s="77">
        <f>IF(EV5="","",IF(EV5&lt;MinMaxWorkouts!$E$17,MinMaxWorkouts!$E$17,IF(EV5&gt;MinMaxWorkouts!$F$17,MinMaxWorkouts!$F$17,IF(EV5="M",MinMaxWorkouts!$F$17,EV5))))</f>
        <v>0.49</v>
      </c>
      <c r="EX5" s="89">
        <f t="shared" si="97"/>
        <v>49</v>
      </c>
      <c r="EY5" s="79"/>
      <c r="EZ5" s="78">
        <f t="shared" si="98"/>
        <v>0</v>
      </c>
      <c r="FA5" s="80">
        <f t="shared" si="99"/>
        <v>49</v>
      </c>
      <c r="FB5" s="91">
        <f t="shared" si="100"/>
        <v>0.49</v>
      </c>
      <c r="FC5" s="56">
        <f t="shared" si="101"/>
        <v>940</v>
      </c>
      <c r="FD5" s="60">
        <f t="shared" si="102"/>
        <v>15.4</v>
      </c>
      <c r="FE5" s="57">
        <v>0.56</v>
      </c>
      <c r="FF5" s="77">
        <f>IF(FE5="","",IF(FE5&lt;MinMaxWorkouts!$E$18,MinMaxWorkouts!$E$18,IF(FE5&gt;MinMaxWorkouts!$F$18,MinMaxWorkouts!$F$18,IF(FE5="M",MinMaxWorkouts!$F$18,FE5))))</f>
        <v>0.56</v>
      </c>
      <c r="FG5" s="89">
        <f t="shared" si="103"/>
        <v>56.00000000000001</v>
      </c>
      <c r="FH5" s="79"/>
      <c r="FI5" s="78">
        <f t="shared" si="104"/>
        <v>0</v>
      </c>
      <c r="FJ5" s="96">
        <f t="shared" si="105"/>
        <v>56.00000000000001</v>
      </c>
      <c r="FK5" s="97">
        <f t="shared" si="106"/>
        <v>0.56</v>
      </c>
      <c r="FL5" s="56">
        <f t="shared" si="107"/>
        <v>996</v>
      </c>
      <c r="FM5" s="60">
        <f t="shared" si="108"/>
        <v>16.36</v>
      </c>
      <c r="FN5" s="61">
        <f>IF(FM5="","",RANK(FM5,FM$3:FM$49,1))</f>
        <v>3</v>
      </c>
      <c r="FO5" s="57">
        <v>1.25</v>
      </c>
      <c r="FP5" s="88">
        <f>IF(FO5="","",IF(FO5&lt;MinMaxWorkouts!$E$19,MinMaxWorkouts!$E$19,IF(FO5&gt;MinMaxWorkouts!$F$19,MinMaxWorkouts!$F$19,IF(FO5="M",MinMaxWorkouts!$F$19,FO5))))</f>
        <v>1.25</v>
      </c>
      <c r="FQ5" s="89">
        <f t="shared" si="109"/>
        <v>85</v>
      </c>
      <c r="FR5" s="79"/>
      <c r="FS5" s="78">
        <f t="shared" si="110"/>
        <v>0</v>
      </c>
      <c r="FT5" s="80">
        <f t="shared" si="111"/>
        <v>85</v>
      </c>
      <c r="FU5" s="91">
        <f t="shared" si="112"/>
        <v>1.25</v>
      </c>
      <c r="FV5" s="56">
        <f t="shared" si="113"/>
        <v>1081</v>
      </c>
      <c r="FW5" s="60">
        <f t="shared" si="114"/>
        <v>10.81</v>
      </c>
      <c r="FX5" s="57">
        <v>0.43</v>
      </c>
      <c r="FY5" s="88">
        <f>IF(FX5="","",IF(FX5&lt;MinMaxWorkouts!$E$20,MinMaxWorkouts!$E$20,IF(FX5&gt;MinMaxWorkouts!$F$20,MinMaxWorkouts!$F$20,IF(FX5="M",MinMaxWorkouts!$F$20,FX5))))</f>
        <v>0.48</v>
      </c>
      <c r="FZ5" s="89">
        <f t="shared" si="115"/>
        <v>48</v>
      </c>
      <c r="GA5" s="79"/>
      <c r="GB5" s="78">
        <f t="shared" si="116"/>
        <v>0</v>
      </c>
      <c r="GC5" s="80">
        <f t="shared" si="117"/>
        <v>48</v>
      </c>
      <c r="GD5" s="91">
        <f t="shared" si="118"/>
        <v>0.48</v>
      </c>
      <c r="GE5" s="56">
        <f t="shared" si="119"/>
        <v>1129</v>
      </c>
      <c r="GF5" s="60">
        <f t="shared" si="120"/>
        <v>11.29</v>
      </c>
      <c r="GG5" s="57">
        <v>0.45</v>
      </c>
      <c r="GH5" s="88">
        <f>IF(GG5="","",IF(GG5&lt;MinMaxWorkouts!$E$21,MinMaxWorkouts!$E$21,IF(GG5&gt;MinMaxWorkouts!$F$21,MinMaxWorkouts!$F$21,IF(GG5="M",MinMaxWorkouts!$F$21,GG5))))</f>
        <v>0.45</v>
      </c>
      <c r="GI5" s="89">
        <f t="shared" si="143"/>
        <v>45</v>
      </c>
      <c r="GJ5" s="79"/>
      <c r="GK5" s="78">
        <f t="shared" si="121"/>
        <v>0</v>
      </c>
      <c r="GL5" s="80">
        <f t="shared" si="122"/>
        <v>45</v>
      </c>
      <c r="GM5" s="91">
        <f t="shared" si="123"/>
        <v>0.45</v>
      </c>
      <c r="GN5" s="56">
        <f t="shared" si="124"/>
        <v>1174</v>
      </c>
      <c r="GO5" s="60">
        <f t="shared" si="125"/>
        <v>11.74</v>
      </c>
      <c r="GP5" s="57">
        <v>1.25</v>
      </c>
      <c r="GQ5" s="88">
        <f>IF(GP5="","",IF(GP5&lt;MinMaxWorkouts!$E$22,MinMaxWorkouts!$E$22,IF(GP5&gt;MinMaxWorkouts!$F$22,MinMaxWorkouts!$F$22,IF(GP5="M",MinMaxWorkouts!$F$22,GP5))))</f>
        <v>1.25</v>
      </c>
      <c r="GR5" s="89">
        <f t="shared" si="144"/>
        <v>85</v>
      </c>
      <c r="GS5" s="79"/>
      <c r="GT5" s="78">
        <f t="shared" si="126"/>
        <v>0</v>
      </c>
      <c r="GU5" s="80">
        <f t="shared" si="127"/>
        <v>85</v>
      </c>
      <c r="GV5" s="91">
        <f t="shared" si="128"/>
        <v>1.25</v>
      </c>
      <c r="GW5" s="56">
        <f t="shared" si="129"/>
        <v>1259</v>
      </c>
      <c r="GX5" s="60">
        <f t="shared" si="130"/>
        <v>12.59</v>
      </c>
      <c r="GY5" s="57">
        <v>0.49</v>
      </c>
      <c r="GZ5" s="88">
        <f>IF(GY5="","",IF(GY5&lt;MinMaxWorkouts!$E$23,MinMaxWorkouts!$E$23,IF(GY5&gt;MinMaxWorkouts!$F$23,MinMaxWorkouts!$F$23,IF(GY5="M",MinMaxWorkouts!$F$23,GY5))))</f>
        <v>0.49</v>
      </c>
      <c r="HA5" s="89">
        <f t="shared" si="145"/>
        <v>49</v>
      </c>
      <c r="HB5" s="79"/>
      <c r="HC5" s="78">
        <f t="shared" si="131"/>
        <v>0</v>
      </c>
      <c r="HD5" s="80">
        <f t="shared" si="132"/>
        <v>49</v>
      </c>
      <c r="HE5" s="91">
        <f t="shared" si="133"/>
        <v>0.49</v>
      </c>
      <c r="HF5" s="56">
        <f t="shared" si="134"/>
        <v>1308</v>
      </c>
      <c r="HG5" s="60">
        <f t="shared" si="135"/>
        <v>13.08</v>
      </c>
      <c r="HH5" s="57">
        <v>0.42</v>
      </c>
      <c r="HI5" s="88">
        <f>IF(HH5="","",IF(HH5&lt;MinMaxWorkouts!$E$24,MinMaxWorkouts!$E$24,IF(HH5&gt;MinMaxWorkouts!$F$24,MinMaxWorkouts!$F$24,IF(HH5="M",MinMaxWorkouts!$F$24,HH5))))</f>
        <v>0.42</v>
      </c>
      <c r="HJ5" s="89">
        <f t="shared" si="136"/>
        <v>42</v>
      </c>
      <c r="HK5" s="79"/>
      <c r="HL5" s="78">
        <f t="shared" si="137"/>
        <v>0</v>
      </c>
      <c r="HM5" s="80">
        <f t="shared" si="138"/>
        <v>42</v>
      </c>
      <c r="HN5" s="91">
        <f t="shared" si="139"/>
        <v>0.42</v>
      </c>
      <c r="HO5" s="99"/>
      <c r="HP5" s="58"/>
      <c r="HQ5" s="42">
        <f t="shared" si="140"/>
        <v>1350</v>
      </c>
      <c r="HR5" s="57"/>
      <c r="HS5" s="66">
        <f t="shared" si="141"/>
        <v>22.3</v>
      </c>
      <c r="HT5" s="67">
        <v>1</v>
      </c>
      <c r="HU5" s="68">
        <f>IF(B5="","DNS",IF(HS5="","DNF",RANK(HS5,HS$3:HS$49,1)))</f>
        <v>3</v>
      </c>
      <c r="HV5" s="68">
        <f t="shared" si="142"/>
        <v>3</v>
      </c>
    </row>
    <row r="6" spans="1:230" ht="15.75">
      <c r="A6" s="112">
        <v>18</v>
      </c>
      <c r="B6" s="54">
        <f t="shared" si="0"/>
        <v>180</v>
      </c>
      <c r="C6" s="129" t="s">
        <v>204</v>
      </c>
      <c r="D6" s="130" t="str">
        <f>IF(C6="","",LEFT(C6,1))</f>
        <v>E</v>
      </c>
      <c r="E6" s="130">
        <f t="shared" si="1"/>
        <v>6</v>
      </c>
      <c r="F6" s="130" t="str">
        <f t="shared" si="2"/>
        <v> Byrne</v>
      </c>
      <c r="G6" s="131" t="s">
        <v>248</v>
      </c>
      <c r="H6" s="78" t="str">
        <f t="shared" si="3"/>
        <v>J</v>
      </c>
      <c r="I6" s="130">
        <f t="shared" si="4"/>
        <v>7</v>
      </c>
      <c r="J6" s="78" t="str">
        <f t="shared" si="5"/>
        <v> Lenehan</v>
      </c>
      <c r="K6" s="130" t="str">
        <f t="shared" si="6"/>
        <v>E. Byrne/J. Lenehan</v>
      </c>
      <c r="L6" s="132" t="s">
        <v>311</v>
      </c>
      <c r="M6" s="122" t="s">
        <v>351</v>
      </c>
      <c r="N6" s="123">
        <v>3</v>
      </c>
      <c r="O6" s="135">
        <f>O5+MinMaxWorkouts!J$2</f>
        <v>0.41944444444444445</v>
      </c>
      <c r="P6" s="55"/>
      <c r="Q6" s="56">
        <f t="shared" si="7"/>
        <v>0</v>
      </c>
      <c r="R6" s="57">
        <v>0.46</v>
      </c>
      <c r="S6" s="77">
        <f>IF(R6="","",IF(R6&lt;MinMaxWorkouts!$E$2,MinMaxWorkouts!$E$2,IF(R6&gt;MinMaxWorkouts!$F$2,MinMaxWorkouts!$F$2,IF(R6="M",MinMaxWorkouts!$D$2,R6))))</f>
        <v>0.46</v>
      </c>
      <c r="T6" s="78">
        <f t="shared" si="8"/>
        <v>46</v>
      </c>
      <c r="U6" s="79"/>
      <c r="V6" s="78">
        <f t="shared" si="9"/>
        <v>0</v>
      </c>
      <c r="W6" s="80">
        <f t="shared" si="10"/>
        <v>46</v>
      </c>
      <c r="X6" s="81">
        <f t="shared" si="11"/>
        <v>0.46</v>
      </c>
      <c r="Y6" s="57">
        <v>0.4</v>
      </c>
      <c r="Z6" s="77">
        <f>IF(Y6="","",IF(Y6&lt;MinMaxWorkouts!$E$3,MinMaxWorkouts!$E$3,IF(Y6&gt;MinMaxWorkouts!$F$3,MinMaxWorkouts!$F$3,IF(Y6="M",MinMaxWorkouts!$F$3,Y6))))</f>
        <v>0.4</v>
      </c>
      <c r="AA6" s="78">
        <f t="shared" si="12"/>
        <v>40</v>
      </c>
      <c r="AB6" s="79"/>
      <c r="AC6" s="78">
        <f t="shared" si="13"/>
        <v>0</v>
      </c>
      <c r="AD6" s="80">
        <f t="shared" si="14"/>
        <v>40</v>
      </c>
      <c r="AE6" s="81">
        <f t="shared" si="15"/>
        <v>0.4</v>
      </c>
      <c r="AF6" s="56">
        <f t="shared" si="16"/>
        <v>86</v>
      </c>
      <c r="AG6" s="60">
        <f t="shared" si="17"/>
        <v>1.26</v>
      </c>
      <c r="AH6" s="57">
        <v>0.51</v>
      </c>
      <c r="AI6" s="104">
        <f>IF(AH6="","",IF(AH6&lt;MinMaxWorkouts!$E$4,MinMaxWorkouts!$E$4,IF(AH6&gt;MinMaxWorkouts!$F$4,MinMaxWorkouts!$F$4,IF(AH6="M",MinMaxWorkouts!$F$4,AH6))))</f>
        <v>0.51</v>
      </c>
      <c r="AJ6" s="78">
        <f t="shared" si="18"/>
        <v>51</v>
      </c>
      <c r="AK6" s="79"/>
      <c r="AL6" s="78">
        <f t="shared" si="19"/>
        <v>0</v>
      </c>
      <c r="AM6" s="80">
        <f t="shared" si="20"/>
        <v>51</v>
      </c>
      <c r="AN6" s="81">
        <f t="shared" si="21"/>
        <v>0.51</v>
      </c>
      <c r="AO6" s="56">
        <f t="shared" si="22"/>
        <v>137</v>
      </c>
      <c r="AP6" s="60">
        <f t="shared" si="23"/>
        <v>2.17</v>
      </c>
      <c r="AQ6" s="59">
        <v>0.52</v>
      </c>
      <c r="AR6" s="104">
        <f>IF(AQ6="","",IF(AQ6&lt;MinMaxWorkouts!$E$5,MinMaxWorkouts!$E$5,IF(AQ6&gt;MinMaxWorkouts!$F$5,MinMaxWorkouts!$F$5,IF(AQ6="M",MinMaxWorkouts!$F$5,AQ6))))</f>
        <v>0.52</v>
      </c>
      <c r="AS6" s="78">
        <f t="shared" si="24"/>
        <v>52</v>
      </c>
      <c r="AT6" s="79"/>
      <c r="AU6" s="78">
        <f t="shared" si="25"/>
        <v>0</v>
      </c>
      <c r="AV6" s="80">
        <f t="shared" si="26"/>
        <v>52</v>
      </c>
      <c r="AW6" s="81">
        <f t="shared" si="27"/>
        <v>0.52</v>
      </c>
      <c r="AX6" s="56">
        <f t="shared" si="28"/>
        <v>189</v>
      </c>
      <c r="AY6" s="62">
        <f t="shared" si="29"/>
        <v>3.09</v>
      </c>
      <c r="AZ6" s="57">
        <v>1.07</v>
      </c>
      <c r="BA6" s="77">
        <f>IF(AZ6="","",IF(AZ6&lt;MinMaxWorkouts!$E$6,MinMaxWorkouts!$E$6,IF(AZ6&gt;MinMaxWorkouts!$F$6,MinMaxWorkouts!$F$6,IF(AZ6="M",MinMaxWorkouts!$F$6,AZ6))))</f>
        <v>1.07</v>
      </c>
      <c r="BB6" s="78">
        <f t="shared" si="30"/>
        <v>67</v>
      </c>
      <c r="BC6" s="79"/>
      <c r="BD6" s="78">
        <f t="shared" si="31"/>
        <v>0</v>
      </c>
      <c r="BE6" s="80">
        <f t="shared" si="32"/>
        <v>67</v>
      </c>
      <c r="BF6" s="83">
        <f t="shared" si="33"/>
        <v>1.07</v>
      </c>
      <c r="BG6" s="56">
        <f t="shared" si="34"/>
        <v>256</v>
      </c>
      <c r="BH6" s="62">
        <f t="shared" si="35"/>
        <v>4.16</v>
      </c>
      <c r="BI6" s="100">
        <f t="shared" si="36"/>
        <v>5</v>
      </c>
      <c r="BJ6" s="57">
        <v>1.29</v>
      </c>
      <c r="BK6" s="77">
        <f>IF(BJ6="","",IF(BJ6&lt;MinMaxWorkouts!$E$7,MinMaxWorkouts!$E$7,IF(BJ6&gt;MinMaxWorkouts!$F$7,MinMaxWorkouts!$F$7,IF(BJ6="M",MinMaxWorkouts!$F$7,BJ6))))</f>
        <v>1.29</v>
      </c>
      <c r="BL6" s="78">
        <f t="shared" si="37"/>
        <v>89</v>
      </c>
      <c r="BM6" s="79"/>
      <c r="BN6" s="78">
        <f t="shared" si="38"/>
        <v>0</v>
      </c>
      <c r="BO6" s="80">
        <f t="shared" si="39"/>
        <v>89</v>
      </c>
      <c r="BP6" s="83">
        <f t="shared" si="40"/>
        <v>1.29</v>
      </c>
      <c r="BQ6" s="56">
        <f t="shared" si="41"/>
        <v>345</v>
      </c>
      <c r="BR6" s="60">
        <f t="shared" si="42"/>
        <v>5.45</v>
      </c>
      <c r="BS6" s="57">
        <v>1.29</v>
      </c>
      <c r="BT6" s="77">
        <f>IF(BS6="","",IF(BS6&lt;MinMaxWorkouts!$E$8,MinMaxWorkouts!$E$8,IF(BS6&gt;MinMaxWorkouts!$F$8,MinMaxWorkouts!$F$8,IF(BS6="M",MinMaxWorkouts!$F$8,BS6))))</f>
        <v>1.29</v>
      </c>
      <c r="BU6" s="78">
        <f t="shared" si="43"/>
        <v>89</v>
      </c>
      <c r="BV6" s="79"/>
      <c r="BW6" s="78">
        <f t="shared" si="44"/>
        <v>0</v>
      </c>
      <c r="BX6" s="80">
        <f t="shared" si="45"/>
        <v>89</v>
      </c>
      <c r="BY6" s="85">
        <f t="shared" si="46"/>
        <v>1.29</v>
      </c>
      <c r="BZ6" s="56">
        <f t="shared" si="47"/>
        <v>434</v>
      </c>
      <c r="CA6" s="63">
        <f t="shared" si="48"/>
        <v>7.14</v>
      </c>
      <c r="CB6" s="57">
        <v>0.44</v>
      </c>
      <c r="CC6" s="88">
        <f>IF(CB6="","",IF(CB6&lt;MinMaxWorkouts!$E$9,MinMaxWorkouts!$E$9,IF(CB6&gt;MinMaxWorkouts!$F$9,MinMaxWorkouts!$F$9,IF(CB6="M",MinMaxWorkouts!$F$9,CB6))))</f>
        <v>0.44</v>
      </c>
      <c r="CD6" s="89">
        <f t="shared" si="49"/>
        <v>44</v>
      </c>
      <c r="CE6" s="79"/>
      <c r="CF6" s="78">
        <f t="shared" si="50"/>
        <v>0</v>
      </c>
      <c r="CG6" s="80">
        <f t="shared" si="51"/>
        <v>44</v>
      </c>
      <c r="CH6" s="85">
        <f t="shared" si="52"/>
        <v>0.44</v>
      </c>
      <c r="CI6" s="56">
        <f t="shared" si="53"/>
        <v>478</v>
      </c>
      <c r="CJ6" s="60">
        <f t="shared" si="54"/>
        <v>7.58</v>
      </c>
      <c r="CK6" s="57">
        <v>0.38</v>
      </c>
      <c r="CL6" s="88">
        <f>IF(CK6="","",IF(CK6&lt;MinMaxWorkouts!$E$10,MinMaxWorkouts!$E$10,IF(CK6&gt;MinMaxWorkouts!$F$10,MinMaxWorkouts!$F$10,IF(CK6="M",MinMaxWorkouts!$F$10,CK6))))</f>
        <v>0.38</v>
      </c>
      <c r="CM6" s="89">
        <f t="shared" si="55"/>
        <v>38</v>
      </c>
      <c r="CN6" s="79"/>
      <c r="CO6" s="78">
        <f t="shared" si="56"/>
        <v>0</v>
      </c>
      <c r="CP6" s="80">
        <f t="shared" si="57"/>
        <v>38</v>
      </c>
      <c r="CQ6" s="85">
        <f t="shared" si="58"/>
        <v>0.38</v>
      </c>
      <c r="CR6" s="56">
        <f t="shared" si="59"/>
        <v>516</v>
      </c>
      <c r="CS6" s="60">
        <f t="shared" si="60"/>
        <v>8.36</v>
      </c>
      <c r="CT6" s="57">
        <v>0.52</v>
      </c>
      <c r="CU6" s="88">
        <f>IF(CT6="","",IF(CT6&lt;MinMaxWorkouts!$E$11,MinMaxWorkouts!$E$11,IF(CT6&gt;MinMaxWorkouts!$F$11,MinMaxWorkouts!$F$11,IF(CT6="M",MinMaxWorkouts!$F$11,CT6))))</f>
        <v>0.52</v>
      </c>
      <c r="CV6" s="89">
        <f t="shared" si="61"/>
        <v>52</v>
      </c>
      <c r="CW6" s="79"/>
      <c r="CX6" s="78">
        <f t="shared" si="62"/>
        <v>0</v>
      </c>
      <c r="CY6" s="80">
        <f t="shared" si="63"/>
        <v>52</v>
      </c>
      <c r="CZ6" s="91">
        <f t="shared" si="64"/>
        <v>0.52</v>
      </c>
      <c r="DA6" s="56">
        <f t="shared" si="65"/>
        <v>568</v>
      </c>
      <c r="DB6" s="60">
        <f t="shared" si="66"/>
        <v>9.28</v>
      </c>
      <c r="DC6" s="57" t="s">
        <v>382</v>
      </c>
      <c r="DD6" s="88">
        <f>IF(DC6="","",IF(DC6&lt;MinMaxWorkouts!$E$12,MinMaxWorkouts!$E$12,IF(DC6&gt;MinMaxWorkouts!$F$12,MinMaxWorkouts!$F$12,IF(DC6="M",MinMaxWorkouts!$F$12,DC6))))</f>
        <v>1.12</v>
      </c>
      <c r="DE6" s="89">
        <f t="shared" si="67"/>
        <v>72.00000000000001</v>
      </c>
      <c r="DF6" s="79"/>
      <c r="DG6" s="78">
        <f t="shared" si="68"/>
        <v>0</v>
      </c>
      <c r="DH6" s="80">
        <f t="shared" si="69"/>
        <v>72.00000000000001</v>
      </c>
      <c r="DI6" s="91">
        <f t="shared" si="70"/>
        <v>1.12</v>
      </c>
      <c r="DJ6" s="56">
        <f t="shared" si="71"/>
        <v>640</v>
      </c>
      <c r="DK6" s="60">
        <f t="shared" si="72"/>
        <v>10.4</v>
      </c>
      <c r="DL6" s="57">
        <v>0.55</v>
      </c>
      <c r="DM6" s="88">
        <f>IF(DL6="","",IF(DL6&lt;MinMaxWorkouts!$E$13,MinMaxWorkouts!$E$13,IF(DL6&gt;MinMaxWorkouts!$F$13,MinMaxWorkouts!$F$13,IF(DL6="M",MinMaxWorkouts!$F$13,DL6))))</f>
        <v>0.55</v>
      </c>
      <c r="DN6" s="89">
        <f t="shared" si="73"/>
        <v>55.00000000000001</v>
      </c>
      <c r="DO6" s="79"/>
      <c r="DP6" s="78">
        <f t="shared" si="74"/>
        <v>0</v>
      </c>
      <c r="DQ6" s="80">
        <f t="shared" si="75"/>
        <v>55.00000000000001</v>
      </c>
      <c r="DR6" s="91">
        <f t="shared" si="76"/>
        <v>0.55</v>
      </c>
      <c r="DS6" s="64">
        <f t="shared" si="77"/>
        <v>695</v>
      </c>
      <c r="DT6" s="65">
        <f t="shared" si="78"/>
        <v>11.35</v>
      </c>
      <c r="DU6" s="65">
        <f t="shared" si="79"/>
        <v>11.35</v>
      </c>
      <c r="DV6" s="57">
        <v>1.27</v>
      </c>
      <c r="DW6" s="88">
        <f>IF(DV6="","",IF(DV6&lt;MinMaxWorkouts!$E$14,MinMaxWorkouts!$E$14,IF(DV6&gt;MinMaxWorkouts!$F$14,MinMaxWorkouts!$F$14,IF(DV6="M",MinMaxWorkouts!$F$14,DV6))))</f>
        <v>1.27</v>
      </c>
      <c r="DX6" s="89">
        <f t="shared" si="80"/>
        <v>87</v>
      </c>
      <c r="DY6" s="79"/>
      <c r="DZ6" s="78">
        <f t="shared" si="81"/>
        <v>0</v>
      </c>
      <c r="EA6" s="80">
        <f t="shared" si="82"/>
        <v>87</v>
      </c>
      <c r="EB6" s="91">
        <f t="shared" si="83"/>
        <v>1.27</v>
      </c>
      <c r="EC6" s="56">
        <f t="shared" si="84"/>
        <v>782</v>
      </c>
      <c r="ED6" s="57">
        <v>1.27</v>
      </c>
      <c r="EE6" s="88">
        <f>IF(ED6="","",IF(ED6&lt;MinMaxWorkouts!$E$15,MinMaxWorkouts!$E$15,IF(ED6&gt;MinMaxWorkouts!$F$15,MinMaxWorkouts!$F$15,IF(ED6="M",MinMaxWorkouts!$F$15,ED6))))</f>
        <v>1.27</v>
      </c>
      <c r="EF6" s="89">
        <f t="shared" si="85"/>
        <v>87</v>
      </c>
      <c r="EG6" s="79"/>
      <c r="EH6" s="78">
        <f t="shared" si="86"/>
        <v>0</v>
      </c>
      <c r="EI6" s="80">
        <f t="shared" si="87"/>
        <v>87</v>
      </c>
      <c r="EJ6" s="91">
        <f t="shared" si="88"/>
        <v>1.27</v>
      </c>
      <c r="EK6" s="56">
        <f t="shared" si="89"/>
        <v>869</v>
      </c>
      <c r="EL6" s="60">
        <f t="shared" si="90"/>
        <v>14.29</v>
      </c>
      <c r="EM6" s="57">
        <v>0.43</v>
      </c>
      <c r="EN6" s="88">
        <f>IF(EM6="","",IF(EM6&lt;MinMaxWorkouts!$E$16,MinMaxWorkouts!$E$16,IF(EM6&gt;MinMaxWorkouts!$F$16,MinMaxWorkouts!$F$16,IF(EM6="M",MinMaxWorkouts!$F$16,EM6))))</f>
        <v>0.43</v>
      </c>
      <c r="EO6" s="89">
        <f t="shared" si="91"/>
        <v>43</v>
      </c>
      <c r="EP6" s="79"/>
      <c r="EQ6" s="78">
        <f t="shared" si="92"/>
        <v>0</v>
      </c>
      <c r="ER6" s="80">
        <f t="shared" si="93"/>
        <v>43</v>
      </c>
      <c r="ES6" s="91">
        <f t="shared" si="94"/>
        <v>0.43</v>
      </c>
      <c r="ET6" s="56">
        <f t="shared" si="95"/>
        <v>912</v>
      </c>
      <c r="EU6" s="60">
        <f t="shared" si="96"/>
        <v>15.12</v>
      </c>
      <c r="EV6" s="57">
        <v>0.5</v>
      </c>
      <c r="EW6" s="77">
        <f>IF(EV6="","",IF(EV6&lt;MinMaxWorkouts!$E$17,MinMaxWorkouts!$E$17,IF(EV6&gt;MinMaxWorkouts!$F$17,MinMaxWorkouts!$F$17,IF(EV6="M",MinMaxWorkouts!$F$17,EV6))))</f>
        <v>0.5</v>
      </c>
      <c r="EX6" s="89">
        <f t="shared" si="97"/>
        <v>50</v>
      </c>
      <c r="EY6" s="79"/>
      <c r="EZ6" s="78">
        <f t="shared" si="98"/>
        <v>0</v>
      </c>
      <c r="FA6" s="80">
        <f t="shared" si="99"/>
        <v>50</v>
      </c>
      <c r="FB6" s="91">
        <f t="shared" si="100"/>
        <v>0.5</v>
      </c>
      <c r="FC6" s="56">
        <f t="shared" si="101"/>
        <v>962</v>
      </c>
      <c r="FD6" s="60">
        <f t="shared" si="102"/>
        <v>16.02</v>
      </c>
      <c r="FE6" s="57">
        <v>0.55</v>
      </c>
      <c r="FF6" s="77">
        <f>IF(FE6="","",IF(FE6&lt;MinMaxWorkouts!$E$18,MinMaxWorkouts!$E$18,IF(FE6&gt;MinMaxWorkouts!$F$18,MinMaxWorkouts!$F$18,IF(FE6="M",MinMaxWorkouts!$F$18,FE6))))</f>
        <v>0.55</v>
      </c>
      <c r="FG6" s="89">
        <f t="shared" si="103"/>
        <v>55.00000000000001</v>
      </c>
      <c r="FH6" s="79"/>
      <c r="FI6" s="78">
        <f t="shared" si="104"/>
        <v>0</v>
      </c>
      <c r="FJ6" s="96">
        <f t="shared" si="105"/>
        <v>55.00000000000001</v>
      </c>
      <c r="FK6" s="97">
        <f t="shared" si="106"/>
        <v>0.55</v>
      </c>
      <c r="FL6" s="56">
        <f t="shared" si="107"/>
        <v>1017</v>
      </c>
      <c r="FM6" s="60">
        <f t="shared" si="108"/>
        <v>16.57</v>
      </c>
      <c r="FN6" s="61">
        <f>IF(FM6="","",RANK(FM6,FM$3:FM$49,1))</f>
        <v>4</v>
      </c>
      <c r="FO6" s="57">
        <v>1.25</v>
      </c>
      <c r="FP6" s="88">
        <f>IF(FO6="","",IF(FO6&lt;MinMaxWorkouts!$E$19,MinMaxWorkouts!$E$19,IF(FO6&gt;MinMaxWorkouts!$F$19,MinMaxWorkouts!$F$19,IF(FO6="M",MinMaxWorkouts!$F$19,FO6))))</f>
        <v>1.25</v>
      </c>
      <c r="FQ6" s="89">
        <f t="shared" si="109"/>
        <v>85</v>
      </c>
      <c r="FR6" s="79"/>
      <c r="FS6" s="78">
        <f t="shared" si="110"/>
        <v>0</v>
      </c>
      <c r="FT6" s="80">
        <f t="shared" si="111"/>
        <v>85</v>
      </c>
      <c r="FU6" s="91">
        <f t="shared" si="112"/>
        <v>1.25</v>
      </c>
      <c r="FV6" s="56">
        <f t="shared" si="113"/>
        <v>1102</v>
      </c>
      <c r="FW6" s="60">
        <f t="shared" si="114"/>
        <v>11.02</v>
      </c>
      <c r="FX6" s="57">
        <v>0.45</v>
      </c>
      <c r="FY6" s="88">
        <f>IF(FX6="","",IF(FX6&lt;MinMaxWorkouts!$E$20,MinMaxWorkouts!$E$20,IF(FX6&gt;MinMaxWorkouts!$F$20,MinMaxWorkouts!$F$20,IF(FX6="M",MinMaxWorkouts!$F$20,FX6))))</f>
        <v>0.48</v>
      </c>
      <c r="FZ6" s="89">
        <f t="shared" si="115"/>
        <v>48</v>
      </c>
      <c r="GA6" s="79"/>
      <c r="GB6" s="78">
        <f t="shared" si="116"/>
        <v>0</v>
      </c>
      <c r="GC6" s="80">
        <f t="shared" si="117"/>
        <v>48</v>
      </c>
      <c r="GD6" s="91">
        <f t="shared" si="118"/>
        <v>0.48</v>
      </c>
      <c r="GE6" s="56">
        <f t="shared" si="119"/>
        <v>1150</v>
      </c>
      <c r="GF6" s="60">
        <f t="shared" si="120"/>
        <v>11.5</v>
      </c>
      <c r="GG6" s="57">
        <v>0.43</v>
      </c>
      <c r="GH6" s="88">
        <f>IF(GG6="","",IF(GG6&lt;MinMaxWorkouts!$E$21,MinMaxWorkouts!$E$21,IF(GG6&gt;MinMaxWorkouts!$F$21,MinMaxWorkouts!$F$21,IF(GG6="M",MinMaxWorkouts!$F$21,GG6))))</f>
        <v>0.43</v>
      </c>
      <c r="GI6" s="89">
        <f t="shared" si="143"/>
        <v>43</v>
      </c>
      <c r="GJ6" s="79"/>
      <c r="GK6" s="78">
        <f t="shared" si="121"/>
        <v>0</v>
      </c>
      <c r="GL6" s="80">
        <f t="shared" si="122"/>
        <v>43</v>
      </c>
      <c r="GM6" s="91">
        <f t="shared" si="123"/>
        <v>0.43</v>
      </c>
      <c r="GN6" s="56">
        <f t="shared" si="124"/>
        <v>1193</v>
      </c>
      <c r="GO6" s="60">
        <f t="shared" si="125"/>
        <v>11.93</v>
      </c>
      <c r="GP6" s="57">
        <v>1.27</v>
      </c>
      <c r="GQ6" s="88">
        <f>IF(GP6="","",IF(GP6&lt;MinMaxWorkouts!$E$22,MinMaxWorkouts!$E$22,IF(GP6&gt;MinMaxWorkouts!$F$22,MinMaxWorkouts!$F$22,IF(GP6="M",MinMaxWorkouts!$F$22,GP6))))</f>
        <v>1.27</v>
      </c>
      <c r="GR6" s="89">
        <f t="shared" si="144"/>
        <v>87</v>
      </c>
      <c r="GS6" s="79"/>
      <c r="GT6" s="78">
        <f t="shared" si="126"/>
        <v>0</v>
      </c>
      <c r="GU6" s="80">
        <f t="shared" si="127"/>
        <v>87</v>
      </c>
      <c r="GV6" s="91">
        <f t="shared" si="128"/>
        <v>1.27</v>
      </c>
      <c r="GW6" s="56">
        <f t="shared" si="129"/>
        <v>1280</v>
      </c>
      <c r="GX6" s="60">
        <f t="shared" si="130"/>
        <v>12.8</v>
      </c>
      <c r="GY6" s="57">
        <v>0.5</v>
      </c>
      <c r="GZ6" s="88">
        <f>IF(GY6="","",IF(GY6&lt;MinMaxWorkouts!$E$23,MinMaxWorkouts!$E$23,IF(GY6&gt;MinMaxWorkouts!$F$23,MinMaxWorkouts!$F$23,IF(GY6="M",MinMaxWorkouts!$F$23,GY6))))</f>
        <v>0.5</v>
      </c>
      <c r="HA6" s="89">
        <f t="shared" si="145"/>
        <v>50</v>
      </c>
      <c r="HB6" s="79"/>
      <c r="HC6" s="78">
        <f t="shared" si="131"/>
        <v>0</v>
      </c>
      <c r="HD6" s="80">
        <f t="shared" si="132"/>
        <v>50</v>
      </c>
      <c r="HE6" s="91">
        <f t="shared" si="133"/>
        <v>0.5</v>
      </c>
      <c r="HF6" s="56">
        <f t="shared" si="134"/>
        <v>1330</v>
      </c>
      <c r="HG6" s="60">
        <f t="shared" si="135"/>
        <v>13.3</v>
      </c>
      <c r="HH6" s="57">
        <v>0.42</v>
      </c>
      <c r="HI6" s="88">
        <f>IF(HH6="","",IF(HH6&lt;MinMaxWorkouts!$E$24,MinMaxWorkouts!$E$24,IF(HH6&gt;MinMaxWorkouts!$F$24,MinMaxWorkouts!$F$24,IF(HH6="M",MinMaxWorkouts!$F$24,HH6))))</f>
        <v>0.42</v>
      </c>
      <c r="HJ6" s="89">
        <f t="shared" si="136"/>
        <v>42</v>
      </c>
      <c r="HK6" s="79"/>
      <c r="HL6" s="78">
        <f t="shared" si="137"/>
        <v>0</v>
      </c>
      <c r="HM6" s="80">
        <f t="shared" si="138"/>
        <v>42</v>
      </c>
      <c r="HN6" s="91">
        <f t="shared" si="139"/>
        <v>0.42</v>
      </c>
      <c r="HO6" s="99"/>
      <c r="HP6" s="58"/>
      <c r="HQ6" s="42">
        <f t="shared" si="140"/>
        <v>1372</v>
      </c>
      <c r="HR6" s="57"/>
      <c r="HS6" s="66">
        <f t="shared" si="141"/>
        <v>22.52</v>
      </c>
      <c r="HT6" s="67">
        <v>2</v>
      </c>
      <c r="HU6" s="68">
        <f>IF(B6="","DNS",IF(HS6="","DNF",RANK(HS6,HS$3:HS$49,1)))</f>
        <v>4</v>
      </c>
      <c r="HV6" s="68">
        <f t="shared" si="142"/>
        <v>4</v>
      </c>
    </row>
    <row r="7" spans="1:230" ht="15.75">
      <c r="A7" s="112">
        <v>19</v>
      </c>
      <c r="B7" s="54">
        <f t="shared" si="0"/>
        <v>190</v>
      </c>
      <c r="C7" s="129" t="s">
        <v>205</v>
      </c>
      <c r="D7" s="130" t="str">
        <f>IF(C7="","",LEFT(C7,1))</f>
        <v>F</v>
      </c>
      <c r="E7" s="130">
        <f t="shared" si="1"/>
        <v>6</v>
      </c>
      <c r="F7" s="130" t="str">
        <f t="shared" si="2"/>
        <v> Lenehan</v>
      </c>
      <c r="G7" s="131" t="s">
        <v>249</v>
      </c>
      <c r="H7" s="78" t="str">
        <f t="shared" si="3"/>
        <v>O</v>
      </c>
      <c r="I7" s="130">
        <f t="shared" si="4"/>
        <v>6</v>
      </c>
      <c r="J7" s="78" t="str">
        <f t="shared" si="5"/>
        <v> Blair</v>
      </c>
      <c r="K7" s="130" t="str">
        <f t="shared" si="6"/>
        <v>F. Lenehan/O. Blair</v>
      </c>
      <c r="L7" s="132" t="s">
        <v>311</v>
      </c>
      <c r="M7" s="122" t="s">
        <v>347</v>
      </c>
      <c r="N7" s="123">
        <v>3</v>
      </c>
      <c r="O7" s="135">
        <f>O6+MinMaxWorkouts!J$2</f>
        <v>0.4201388888888889</v>
      </c>
      <c r="P7" s="55"/>
      <c r="Q7" s="56">
        <f t="shared" si="7"/>
        <v>0</v>
      </c>
      <c r="R7" s="57">
        <v>0.46</v>
      </c>
      <c r="S7" s="77">
        <f>IF(R7="","",IF(R7&lt;MinMaxWorkouts!$E$2,MinMaxWorkouts!$E$2,IF(R7&gt;MinMaxWorkouts!$F$2,MinMaxWorkouts!$F$2,IF(R7="M",MinMaxWorkouts!$D$2,R7))))</f>
        <v>0.46</v>
      </c>
      <c r="T7" s="78">
        <f t="shared" si="8"/>
        <v>46</v>
      </c>
      <c r="U7" s="79"/>
      <c r="V7" s="78">
        <f t="shared" si="9"/>
        <v>0</v>
      </c>
      <c r="W7" s="80">
        <f t="shared" si="10"/>
        <v>46</v>
      </c>
      <c r="X7" s="81">
        <f t="shared" si="11"/>
        <v>0.46</v>
      </c>
      <c r="Y7" s="57">
        <v>0.38</v>
      </c>
      <c r="Z7" s="77">
        <f>IF(Y7="","",IF(Y7&lt;MinMaxWorkouts!$E$3,MinMaxWorkouts!$E$3,IF(Y7&gt;MinMaxWorkouts!$F$3,MinMaxWorkouts!$F$3,IF(Y7="M",MinMaxWorkouts!$F$3,Y7))))</f>
        <v>0.38</v>
      </c>
      <c r="AA7" s="78">
        <f t="shared" si="12"/>
        <v>38</v>
      </c>
      <c r="AB7" s="79"/>
      <c r="AC7" s="78">
        <f t="shared" si="13"/>
        <v>0</v>
      </c>
      <c r="AD7" s="80">
        <f t="shared" si="14"/>
        <v>38</v>
      </c>
      <c r="AE7" s="81">
        <f t="shared" si="15"/>
        <v>0.38</v>
      </c>
      <c r="AF7" s="56">
        <f t="shared" si="16"/>
        <v>84</v>
      </c>
      <c r="AG7" s="60">
        <f t="shared" si="17"/>
        <v>1.24</v>
      </c>
      <c r="AH7" s="57">
        <v>0.55</v>
      </c>
      <c r="AI7" s="104">
        <f>IF(AH7="","",IF(AH7&lt;MinMaxWorkouts!$E$4,MinMaxWorkouts!$E$4,IF(AH7&gt;MinMaxWorkouts!$F$4,MinMaxWorkouts!$F$4,IF(AH7="M",MinMaxWorkouts!$F$4,AH7))))</f>
        <v>0.55</v>
      </c>
      <c r="AJ7" s="78">
        <f t="shared" si="18"/>
        <v>55.00000000000001</v>
      </c>
      <c r="AK7" s="79"/>
      <c r="AL7" s="78">
        <f t="shared" si="19"/>
        <v>0</v>
      </c>
      <c r="AM7" s="80">
        <f t="shared" si="20"/>
        <v>55.00000000000001</v>
      </c>
      <c r="AN7" s="81">
        <f t="shared" si="21"/>
        <v>0.55</v>
      </c>
      <c r="AO7" s="56">
        <f t="shared" si="22"/>
        <v>139</v>
      </c>
      <c r="AP7" s="60">
        <f t="shared" si="23"/>
        <v>2.19</v>
      </c>
      <c r="AQ7" s="59">
        <v>0.53</v>
      </c>
      <c r="AR7" s="104">
        <f>IF(AQ7="","",IF(AQ7&lt;MinMaxWorkouts!$E$5,MinMaxWorkouts!$E$5,IF(AQ7&gt;MinMaxWorkouts!$F$5,MinMaxWorkouts!$F$5,IF(AQ7="M",MinMaxWorkouts!$F$5,AQ7))))</f>
        <v>0.53</v>
      </c>
      <c r="AS7" s="78">
        <f t="shared" si="24"/>
        <v>53</v>
      </c>
      <c r="AT7" s="79"/>
      <c r="AU7" s="78">
        <f t="shared" si="25"/>
        <v>0</v>
      </c>
      <c r="AV7" s="80">
        <f t="shared" si="26"/>
        <v>53</v>
      </c>
      <c r="AW7" s="81">
        <f t="shared" si="27"/>
        <v>0.53</v>
      </c>
      <c r="AX7" s="56">
        <f t="shared" si="28"/>
        <v>192</v>
      </c>
      <c r="AY7" s="62">
        <f t="shared" si="29"/>
        <v>3.12</v>
      </c>
      <c r="AZ7" s="57">
        <v>1.09</v>
      </c>
      <c r="BA7" s="77">
        <f>IF(AZ7="","",IF(AZ7&lt;MinMaxWorkouts!$E$6,MinMaxWorkouts!$E$6,IF(AZ7&gt;MinMaxWorkouts!$F$6,MinMaxWorkouts!$F$6,IF(AZ7="M",MinMaxWorkouts!$F$6,AZ7))))</f>
        <v>1.09</v>
      </c>
      <c r="BB7" s="78">
        <f t="shared" si="30"/>
        <v>69</v>
      </c>
      <c r="BC7" s="79"/>
      <c r="BD7" s="78">
        <f t="shared" si="31"/>
        <v>0</v>
      </c>
      <c r="BE7" s="80">
        <f t="shared" si="32"/>
        <v>69</v>
      </c>
      <c r="BF7" s="83">
        <f t="shared" si="33"/>
        <v>1.09</v>
      </c>
      <c r="BG7" s="56">
        <f t="shared" si="34"/>
        <v>261</v>
      </c>
      <c r="BH7" s="62">
        <f t="shared" si="35"/>
        <v>4.21</v>
      </c>
      <c r="BI7" s="100">
        <f t="shared" si="36"/>
        <v>7</v>
      </c>
      <c r="BJ7" s="57">
        <v>1.34</v>
      </c>
      <c r="BK7" s="77">
        <f>IF(BJ7="","",IF(BJ7&lt;MinMaxWorkouts!$E$7,MinMaxWorkouts!$E$7,IF(BJ7&gt;MinMaxWorkouts!$F$7,MinMaxWorkouts!$F$7,IF(BJ7="M",MinMaxWorkouts!$F$7,BJ7))))</f>
        <v>1.34</v>
      </c>
      <c r="BL7" s="78">
        <f t="shared" si="37"/>
        <v>94</v>
      </c>
      <c r="BM7" s="79"/>
      <c r="BN7" s="78">
        <f t="shared" si="38"/>
        <v>0</v>
      </c>
      <c r="BO7" s="80">
        <f t="shared" si="39"/>
        <v>94</v>
      </c>
      <c r="BP7" s="83">
        <f t="shared" si="40"/>
        <v>1.34</v>
      </c>
      <c r="BQ7" s="56">
        <f t="shared" si="41"/>
        <v>355</v>
      </c>
      <c r="BR7" s="60">
        <f t="shared" si="42"/>
        <v>5.55</v>
      </c>
      <c r="BS7" s="57">
        <v>1.33</v>
      </c>
      <c r="BT7" s="77">
        <f>IF(BS7="","",IF(BS7&lt;MinMaxWorkouts!$E$8,MinMaxWorkouts!$E$8,IF(BS7&gt;MinMaxWorkouts!$F$8,MinMaxWorkouts!$F$8,IF(BS7="M",MinMaxWorkouts!$F$8,BS7))))</f>
        <v>1.33</v>
      </c>
      <c r="BU7" s="78">
        <f t="shared" si="43"/>
        <v>93</v>
      </c>
      <c r="BV7" s="79"/>
      <c r="BW7" s="78">
        <f t="shared" si="44"/>
        <v>0</v>
      </c>
      <c r="BX7" s="80">
        <f t="shared" si="45"/>
        <v>93</v>
      </c>
      <c r="BY7" s="85">
        <f t="shared" si="46"/>
        <v>1.33</v>
      </c>
      <c r="BZ7" s="56">
        <f t="shared" si="47"/>
        <v>448</v>
      </c>
      <c r="CA7" s="63">
        <f t="shared" si="48"/>
        <v>7.28</v>
      </c>
      <c r="CB7" s="57">
        <v>0.44</v>
      </c>
      <c r="CC7" s="88">
        <f>IF(CB7="","",IF(CB7&lt;MinMaxWorkouts!$E$9,MinMaxWorkouts!$E$9,IF(CB7&gt;MinMaxWorkouts!$F$9,MinMaxWorkouts!$F$9,IF(CB7="M",MinMaxWorkouts!$F$9,CB7))))</f>
        <v>0.44</v>
      </c>
      <c r="CD7" s="89">
        <f t="shared" si="49"/>
        <v>44</v>
      </c>
      <c r="CE7" s="79"/>
      <c r="CF7" s="78">
        <f t="shared" si="50"/>
        <v>0</v>
      </c>
      <c r="CG7" s="80">
        <f t="shared" si="51"/>
        <v>44</v>
      </c>
      <c r="CH7" s="85">
        <f t="shared" si="52"/>
        <v>0.44</v>
      </c>
      <c r="CI7" s="56">
        <f t="shared" si="53"/>
        <v>492</v>
      </c>
      <c r="CJ7" s="60">
        <f t="shared" si="54"/>
        <v>8.12</v>
      </c>
      <c r="CK7" s="57">
        <v>0.39</v>
      </c>
      <c r="CL7" s="88">
        <f>IF(CK7="","",IF(CK7&lt;MinMaxWorkouts!$E$10,MinMaxWorkouts!$E$10,IF(CK7&gt;MinMaxWorkouts!$F$10,MinMaxWorkouts!$F$10,IF(CK7="M",MinMaxWorkouts!$F$10,CK7))))</f>
        <v>0.39</v>
      </c>
      <c r="CM7" s="89">
        <f t="shared" si="55"/>
        <v>39</v>
      </c>
      <c r="CN7" s="79"/>
      <c r="CO7" s="78">
        <f t="shared" si="56"/>
        <v>0</v>
      </c>
      <c r="CP7" s="80">
        <f t="shared" si="57"/>
        <v>39</v>
      </c>
      <c r="CQ7" s="85">
        <f t="shared" si="58"/>
        <v>0.39</v>
      </c>
      <c r="CR7" s="56">
        <f t="shared" si="59"/>
        <v>531</v>
      </c>
      <c r="CS7" s="60">
        <f t="shared" si="60"/>
        <v>8.51</v>
      </c>
      <c r="CT7" s="57">
        <v>0.54</v>
      </c>
      <c r="CU7" s="88">
        <f>IF(CT7="","",IF(CT7&lt;MinMaxWorkouts!$E$11,MinMaxWorkouts!$E$11,IF(CT7&gt;MinMaxWorkouts!$F$11,MinMaxWorkouts!$F$11,IF(CT7="M",MinMaxWorkouts!$F$11,CT7))))</f>
        <v>0.54</v>
      </c>
      <c r="CV7" s="89">
        <f t="shared" si="61"/>
        <v>54</v>
      </c>
      <c r="CW7" s="79"/>
      <c r="CX7" s="78">
        <f t="shared" si="62"/>
        <v>0</v>
      </c>
      <c r="CY7" s="80">
        <f t="shared" si="63"/>
        <v>54</v>
      </c>
      <c r="CZ7" s="91">
        <f t="shared" si="64"/>
        <v>0.54</v>
      </c>
      <c r="DA7" s="56">
        <f t="shared" si="65"/>
        <v>585</v>
      </c>
      <c r="DB7" s="60">
        <f t="shared" si="66"/>
        <v>9.45</v>
      </c>
      <c r="DC7" s="57">
        <v>0.51</v>
      </c>
      <c r="DD7" s="88">
        <f>IF(DC7="","",IF(DC7&lt;MinMaxWorkouts!$E$12,MinMaxWorkouts!$E$12,IF(DC7&gt;MinMaxWorkouts!$F$12,MinMaxWorkouts!$F$12,IF(DC7="M",MinMaxWorkouts!$F$12,DC7))))</f>
        <v>0.51</v>
      </c>
      <c r="DE7" s="89">
        <f t="shared" si="67"/>
        <v>51</v>
      </c>
      <c r="DF7" s="79"/>
      <c r="DG7" s="78">
        <f t="shared" si="68"/>
        <v>0</v>
      </c>
      <c r="DH7" s="80">
        <f t="shared" si="69"/>
        <v>51</v>
      </c>
      <c r="DI7" s="91">
        <f t="shared" si="70"/>
        <v>0.51</v>
      </c>
      <c r="DJ7" s="56">
        <f t="shared" si="71"/>
        <v>636</v>
      </c>
      <c r="DK7" s="60">
        <f t="shared" si="72"/>
        <v>10.36</v>
      </c>
      <c r="DL7" s="57">
        <v>0.55</v>
      </c>
      <c r="DM7" s="88">
        <f>IF(DL7="","",IF(DL7&lt;MinMaxWorkouts!$E$13,MinMaxWorkouts!$E$13,IF(DL7&gt;MinMaxWorkouts!$F$13,MinMaxWorkouts!$F$13,IF(DL7="M",MinMaxWorkouts!$F$13,DL7))))</f>
        <v>0.55</v>
      </c>
      <c r="DN7" s="89">
        <f t="shared" si="73"/>
        <v>55.00000000000001</v>
      </c>
      <c r="DO7" s="79"/>
      <c r="DP7" s="78">
        <f t="shared" si="74"/>
        <v>0</v>
      </c>
      <c r="DQ7" s="80">
        <f t="shared" si="75"/>
        <v>55.00000000000001</v>
      </c>
      <c r="DR7" s="91">
        <f t="shared" si="76"/>
        <v>0.55</v>
      </c>
      <c r="DS7" s="64">
        <f t="shared" si="77"/>
        <v>691</v>
      </c>
      <c r="DT7" s="65">
        <f t="shared" si="78"/>
        <v>11.31</v>
      </c>
      <c r="DU7" s="65">
        <f t="shared" si="79"/>
        <v>11.31</v>
      </c>
      <c r="DV7" s="57">
        <v>1.32</v>
      </c>
      <c r="DW7" s="88">
        <f>IF(DV7="","",IF(DV7&lt;MinMaxWorkouts!$E$14,MinMaxWorkouts!$E$14,IF(DV7&gt;MinMaxWorkouts!$F$14,MinMaxWorkouts!$F$14,IF(DV7="M",MinMaxWorkouts!$F$14,DV7))))</f>
        <v>1.32</v>
      </c>
      <c r="DX7" s="89">
        <f t="shared" si="80"/>
        <v>92</v>
      </c>
      <c r="DY7" s="79"/>
      <c r="DZ7" s="78">
        <f t="shared" si="81"/>
        <v>0</v>
      </c>
      <c r="EA7" s="80">
        <f t="shared" si="82"/>
        <v>92</v>
      </c>
      <c r="EB7" s="91">
        <f t="shared" si="83"/>
        <v>1.32</v>
      </c>
      <c r="EC7" s="56">
        <f t="shared" si="84"/>
        <v>783</v>
      </c>
      <c r="ED7" s="57">
        <v>1.32</v>
      </c>
      <c r="EE7" s="88">
        <f>IF(ED7="","",IF(ED7&lt;MinMaxWorkouts!$E$15,MinMaxWorkouts!$E$15,IF(ED7&gt;MinMaxWorkouts!$F$15,MinMaxWorkouts!$F$15,IF(ED7="M",MinMaxWorkouts!$F$15,ED7))))</f>
        <v>1.32</v>
      </c>
      <c r="EF7" s="89">
        <f t="shared" si="85"/>
        <v>92</v>
      </c>
      <c r="EG7" s="79"/>
      <c r="EH7" s="78">
        <f t="shared" si="86"/>
        <v>0</v>
      </c>
      <c r="EI7" s="80">
        <f t="shared" si="87"/>
        <v>92</v>
      </c>
      <c r="EJ7" s="91">
        <f t="shared" si="88"/>
        <v>1.32</v>
      </c>
      <c r="EK7" s="56">
        <f t="shared" si="89"/>
        <v>875</v>
      </c>
      <c r="EL7" s="60">
        <f t="shared" si="90"/>
        <v>14.35</v>
      </c>
      <c r="EM7" s="57">
        <v>0.43</v>
      </c>
      <c r="EN7" s="88">
        <f>IF(EM7="","",IF(EM7&lt;MinMaxWorkouts!$E$16,MinMaxWorkouts!$E$16,IF(EM7&gt;MinMaxWorkouts!$F$16,MinMaxWorkouts!$F$16,IF(EM7="M",MinMaxWorkouts!$F$16,EM7))))</f>
        <v>0.43</v>
      </c>
      <c r="EO7" s="89">
        <f t="shared" si="91"/>
        <v>43</v>
      </c>
      <c r="EP7" s="79"/>
      <c r="EQ7" s="78">
        <f t="shared" si="92"/>
        <v>0</v>
      </c>
      <c r="ER7" s="80">
        <f t="shared" si="93"/>
        <v>43</v>
      </c>
      <c r="ES7" s="91">
        <f t="shared" si="94"/>
        <v>0.43</v>
      </c>
      <c r="ET7" s="56">
        <f t="shared" si="95"/>
        <v>918</v>
      </c>
      <c r="EU7" s="60">
        <f t="shared" si="96"/>
        <v>15.18</v>
      </c>
      <c r="EV7" s="57">
        <v>0.5</v>
      </c>
      <c r="EW7" s="77">
        <f>IF(EV7="","",IF(EV7&lt;MinMaxWorkouts!$E$17,MinMaxWorkouts!$E$17,IF(EV7&gt;MinMaxWorkouts!$F$17,MinMaxWorkouts!$F$17,IF(EV7="M",MinMaxWorkouts!$F$17,EV7))))</f>
        <v>0.5</v>
      </c>
      <c r="EX7" s="89">
        <f t="shared" si="97"/>
        <v>50</v>
      </c>
      <c r="EY7" s="79"/>
      <c r="EZ7" s="78">
        <f t="shared" si="98"/>
        <v>0</v>
      </c>
      <c r="FA7" s="80">
        <f t="shared" si="99"/>
        <v>50</v>
      </c>
      <c r="FB7" s="91">
        <f t="shared" si="100"/>
        <v>0.5</v>
      </c>
      <c r="FC7" s="56">
        <f t="shared" si="101"/>
        <v>968</v>
      </c>
      <c r="FD7" s="60">
        <f t="shared" si="102"/>
        <v>16.08</v>
      </c>
      <c r="FE7" s="57">
        <v>0.56</v>
      </c>
      <c r="FF7" s="77">
        <f>IF(FE7="","",IF(FE7&lt;MinMaxWorkouts!$E$18,MinMaxWorkouts!$E$18,IF(FE7&gt;MinMaxWorkouts!$F$18,MinMaxWorkouts!$F$18,IF(FE7="M",MinMaxWorkouts!$F$18,FE7))))</f>
        <v>0.56</v>
      </c>
      <c r="FG7" s="89">
        <f t="shared" si="103"/>
        <v>56.00000000000001</v>
      </c>
      <c r="FH7" s="79"/>
      <c r="FI7" s="78">
        <f t="shared" si="104"/>
        <v>0</v>
      </c>
      <c r="FJ7" s="96">
        <f t="shared" si="105"/>
        <v>56.00000000000001</v>
      </c>
      <c r="FK7" s="97">
        <f t="shared" si="106"/>
        <v>0.56</v>
      </c>
      <c r="FL7" s="56">
        <f t="shared" si="107"/>
        <v>1024</v>
      </c>
      <c r="FM7" s="60">
        <f t="shared" si="108"/>
        <v>17.04</v>
      </c>
      <c r="FN7" s="61">
        <f>IF(FM7="","",RANK(FM7,FM$3:FM$49,1))</f>
        <v>5</v>
      </c>
      <c r="FO7" s="57">
        <v>1.3</v>
      </c>
      <c r="FP7" s="88">
        <f>IF(FO7="","",IF(FO7&lt;MinMaxWorkouts!$E$19,MinMaxWorkouts!$E$19,IF(FO7&gt;MinMaxWorkouts!$F$19,MinMaxWorkouts!$F$19,IF(FO7="M",MinMaxWorkouts!$F$19,FO7))))</f>
        <v>1.3</v>
      </c>
      <c r="FQ7" s="89">
        <f t="shared" si="109"/>
        <v>90</v>
      </c>
      <c r="FR7" s="79"/>
      <c r="FS7" s="78">
        <f t="shared" si="110"/>
        <v>0</v>
      </c>
      <c r="FT7" s="80">
        <f t="shared" si="111"/>
        <v>90</v>
      </c>
      <c r="FU7" s="91">
        <f t="shared" si="112"/>
        <v>1.3</v>
      </c>
      <c r="FV7" s="56">
        <f t="shared" si="113"/>
        <v>1114</v>
      </c>
      <c r="FW7" s="60">
        <f t="shared" si="114"/>
        <v>11.14</v>
      </c>
      <c r="FX7" s="57">
        <v>0.47</v>
      </c>
      <c r="FY7" s="88">
        <f>IF(FX7="","",IF(FX7&lt;MinMaxWorkouts!$E$20,MinMaxWorkouts!$E$20,IF(FX7&gt;MinMaxWorkouts!$F$20,MinMaxWorkouts!$F$20,IF(FX7="M",MinMaxWorkouts!$F$20,FX7))))</f>
        <v>0.48</v>
      </c>
      <c r="FZ7" s="89">
        <f t="shared" si="115"/>
        <v>48</v>
      </c>
      <c r="GA7" s="79"/>
      <c r="GB7" s="78">
        <f t="shared" si="116"/>
        <v>0</v>
      </c>
      <c r="GC7" s="80">
        <f t="shared" si="117"/>
        <v>48</v>
      </c>
      <c r="GD7" s="91">
        <f t="shared" si="118"/>
        <v>0.48</v>
      </c>
      <c r="GE7" s="56">
        <f t="shared" si="119"/>
        <v>1162</v>
      </c>
      <c r="GF7" s="60">
        <f t="shared" si="120"/>
        <v>11.62</v>
      </c>
      <c r="GG7" s="57">
        <v>0.43</v>
      </c>
      <c r="GH7" s="88">
        <f>IF(GG7="","",IF(GG7&lt;MinMaxWorkouts!$E$21,MinMaxWorkouts!$E$21,IF(GG7&gt;MinMaxWorkouts!$F$21,MinMaxWorkouts!$F$21,IF(GG7="M",MinMaxWorkouts!$F$21,GG7))))</f>
        <v>0.43</v>
      </c>
      <c r="GI7" s="89">
        <f t="shared" si="143"/>
        <v>43</v>
      </c>
      <c r="GJ7" s="79"/>
      <c r="GK7" s="78">
        <f t="shared" si="121"/>
        <v>0</v>
      </c>
      <c r="GL7" s="80">
        <f t="shared" si="122"/>
        <v>43</v>
      </c>
      <c r="GM7" s="91">
        <f t="shared" si="123"/>
        <v>0.43</v>
      </c>
      <c r="GN7" s="56">
        <f t="shared" si="124"/>
        <v>1205</v>
      </c>
      <c r="GO7" s="60">
        <f t="shared" si="125"/>
        <v>12.05</v>
      </c>
      <c r="GP7" s="57">
        <v>1.3</v>
      </c>
      <c r="GQ7" s="88">
        <f>IF(GP7="","",IF(GP7&lt;MinMaxWorkouts!$E$22,MinMaxWorkouts!$E$22,IF(GP7&gt;MinMaxWorkouts!$F$22,MinMaxWorkouts!$F$22,IF(GP7="M",MinMaxWorkouts!$F$22,GP7))))</f>
        <v>1.3</v>
      </c>
      <c r="GR7" s="89">
        <f t="shared" si="144"/>
        <v>90</v>
      </c>
      <c r="GS7" s="79"/>
      <c r="GT7" s="78">
        <f t="shared" si="126"/>
        <v>0</v>
      </c>
      <c r="GU7" s="80">
        <f t="shared" si="127"/>
        <v>90</v>
      </c>
      <c r="GV7" s="91">
        <f t="shared" si="128"/>
        <v>1.3</v>
      </c>
      <c r="GW7" s="56">
        <f t="shared" si="129"/>
        <v>1295</v>
      </c>
      <c r="GX7" s="60">
        <f t="shared" si="130"/>
        <v>12.95</v>
      </c>
      <c r="GY7" s="57">
        <v>0.5</v>
      </c>
      <c r="GZ7" s="88">
        <f>IF(GY7="","",IF(GY7&lt;MinMaxWorkouts!$E$23,MinMaxWorkouts!$E$23,IF(GY7&gt;MinMaxWorkouts!$F$23,MinMaxWorkouts!$F$23,IF(GY7="M",MinMaxWorkouts!$F$23,GY7))))</f>
        <v>0.5</v>
      </c>
      <c r="HA7" s="89">
        <f t="shared" si="145"/>
        <v>50</v>
      </c>
      <c r="HB7" s="79"/>
      <c r="HC7" s="78">
        <f t="shared" si="131"/>
        <v>0</v>
      </c>
      <c r="HD7" s="80">
        <f t="shared" si="132"/>
        <v>50</v>
      </c>
      <c r="HE7" s="91">
        <f t="shared" si="133"/>
        <v>0.5</v>
      </c>
      <c r="HF7" s="56">
        <f t="shared" si="134"/>
        <v>1345</v>
      </c>
      <c r="HG7" s="60">
        <f t="shared" si="135"/>
        <v>13.45</v>
      </c>
      <c r="HH7" s="57">
        <v>0.43</v>
      </c>
      <c r="HI7" s="88">
        <f>IF(HH7="","",IF(HH7&lt;MinMaxWorkouts!$E$24,MinMaxWorkouts!$E$24,IF(HH7&gt;MinMaxWorkouts!$F$24,MinMaxWorkouts!$F$24,IF(HH7="M",MinMaxWorkouts!$F$24,HH7))))</f>
        <v>0.43</v>
      </c>
      <c r="HJ7" s="89">
        <f t="shared" si="136"/>
        <v>43</v>
      </c>
      <c r="HK7" s="79"/>
      <c r="HL7" s="78">
        <f t="shared" si="137"/>
        <v>0</v>
      </c>
      <c r="HM7" s="80">
        <f t="shared" si="138"/>
        <v>43</v>
      </c>
      <c r="HN7" s="91">
        <f t="shared" si="139"/>
        <v>0.43</v>
      </c>
      <c r="HO7" s="99"/>
      <c r="HP7" s="58"/>
      <c r="HQ7" s="42">
        <f t="shared" si="140"/>
        <v>1388</v>
      </c>
      <c r="HR7" s="57"/>
      <c r="HS7" s="66">
        <f t="shared" si="141"/>
        <v>23.08</v>
      </c>
      <c r="HT7" s="67">
        <v>3</v>
      </c>
      <c r="HU7" s="68">
        <f>IF(B7="","DNS",IF(HS7="","DNF",RANK(HS7,HS$3:HS$49,1)))</f>
        <v>5</v>
      </c>
      <c r="HV7" s="68">
        <f t="shared" si="142"/>
        <v>5</v>
      </c>
    </row>
    <row r="8" spans="1:230" ht="15.75">
      <c r="A8" s="112">
        <v>12</v>
      </c>
      <c r="B8" s="54">
        <f t="shared" si="0"/>
        <v>120</v>
      </c>
      <c r="C8" s="129" t="s">
        <v>238</v>
      </c>
      <c r="D8" s="130" t="str">
        <f>LEFT(C8,1)</f>
        <v>K</v>
      </c>
      <c r="E8" s="130">
        <f t="shared" si="1"/>
        <v>6</v>
      </c>
      <c r="F8" s="78" t="str">
        <f t="shared" si="2"/>
        <v> Fitzgerald</v>
      </c>
      <c r="G8" s="131" t="s">
        <v>239</v>
      </c>
      <c r="H8" s="78" t="str">
        <f t="shared" si="3"/>
        <v>V</v>
      </c>
      <c r="I8" s="130">
        <f t="shared" si="4"/>
        <v>8</v>
      </c>
      <c r="J8" s="78" t="str">
        <f t="shared" si="5"/>
        <v> Fagan</v>
      </c>
      <c r="K8" s="130" t="str">
        <f t="shared" si="6"/>
        <v>K. Fitzgerald/V. Fagan</v>
      </c>
      <c r="L8" s="132" t="s">
        <v>374</v>
      </c>
      <c r="M8" s="122" t="s">
        <v>347</v>
      </c>
      <c r="N8" s="123">
        <v>1</v>
      </c>
      <c r="O8" s="135">
        <f>O7+MinMaxWorkouts!J$2</f>
        <v>0.42083333333333334</v>
      </c>
      <c r="P8" s="55"/>
      <c r="Q8" s="56">
        <f t="shared" si="7"/>
        <v>0</v>
      </c>
      <c r="R8" s="57">
        <v>0.5</v>
      </c>
      <c r="S8" s="77">
        <f>IF(R8="","",IF(R8&lt;MinMaxWorkouts!$E$2,MinMaxWorkouts!$E$2,IF(R8&gt;MinMaxWorkouts!$F$2,MinMaxWorkouts!$F$2,IF(R8="M",MinMaxWorkouts!$D$2,R8))))</f>
        <v>0.5</v>
      </c>
      <c r="T8" s="78">
        <f t="shared" si="8"/>
        <v>50</v>
      </c>
      <c r="U8" s="79"/>
      <c r="V8" s="78">
        <f t="shared" si="9"/>
        <v>0</v>
      </c>
      <c r="W8" s="80">
        <f t="shared" si="10"/>
        <v>50</v>
      </c>
      <c r="X8" s="81">
        <f t="shared" si="11"/>
        <v>0.5</v>
      </c>
      <c r="Y8" s="57">
        <v>0.41</v>
      </c>
      <c r="Z8" s="77">
        <f>IF(Y8="","",IF(Y8&lt;MinMaxWorkouts!$E$3,MinMaxWorkouts!$E$3,IF(Y8&gt;MinMaxWorkouts!$F$3,MinMaxWorkouts!$F$3,IF(Y8="M",MinMaxWorkouts!$F$3,Y8))))</f>
        <v>0.41</v>
      </c>
      <c r="AA8" s="78">
        <f t="shared" si="12"/>
        <v>41</v>
      </c>
      <c r="AB8" s="79"/>
      <c r="AC8" s="78">
        <f t="shared" si="13"/>
        <v>0</v>
      </c>
      <c r="AD8" s="80">
        <f t="shared" si="14"/>
        <v>41</v>
      </c>
      <c r="AE8" s="81">
        <f t="shared" si="15"/>
        <v>0.41</v>
      </c>
      <c r="AF8" s="56">
        <f t="shared" si="16"/>
        <v>91</v>
      </c>
      <c r="AG8" s="60">
        <f t="shared" si="17"/>
        <v>1.31</v>
      </c>
      <c r="AH8" s="57">
        <v>0.55</v>
      </c>
      <c r="AI8" s="104">
        <f>IF(AH8="","",IF(AH8&lt;MinMaxWorkouts!$E$4,MinMaxWorkouts!$E$4,IF(AH8&gt;MinMaxWorkouts!$F$4,MinMaxWorkouts!$F$4,IF(AH8="M",MinMaxWorkouts!$F$4,AH8))))</f>
        <v>0.55</v>
      </c>
      <c r="AJ8" s="78">
        <f t="shared" si="18"/>
        <v>55.00000000000001</v>
      </c>
      <c r="AK8" s="79"/>
      <c r="AL8" s="78">
        <f t="shared" si="19"/>
        <v>0</v>
      </c>
      <c r="AM8" s="80">
        <f t="shared" si="20"/>
        <v>55.00000000000001</v>
      </c>
      <c r="AN8" s="81">
        <f t="shared" si="21"/>
        <v>0.55</v>
      </c>
      <c r="AO8" s="56">
        <f t="shared" si="22"/>
        <v>146</v>
      </c>
      <c r="AP8" s="60">
        <f t="shared" si="23"/>
        <v>2.26</v>
      </c>
      <c r="AQ8" s="59">
        <v>0.54</v>
      </c>
      <c r="AR8" s="104">
        <f>IF(AQ8="","",IF(AQ8&lt;MinMaxWorkouts!$E$5,MinMaxWorkouts!$E$5,IF(AQ8&gt;MinMaxWorkouts!$F$5,MinMaxWorkouts!$F$5,IF(AQ8="M",MinMaxWorkouts!$F$5,AQ8))))</f>
        <v>0.54</v>
      </c>
      <c r="AS8" s="78">
        <f t="shared" si="24"/>
        <v>54</v>
      </c>
      <c r="AT8" s="79"/>
      <c r="AU8" s="78">
        <f t="shared" si="25"/>
        <v>0</v>
      </c>
      <c r="AV8" s="80">
        <f t="shared" si="26"/>
        <v>54</v>
      </c>
      <c r="AW8" s="81">
        <f t="shared" si="27"/>
        <v>0.54</v>
      </c>
      <c r="AX8" s="56">
        <f t="shared" si="28"/>
        <v>200</v>
      </c>
      <c r="AY8" s="62">
        <f t="shared" si="29"/>
        <v>3.2</v>
      </c>
      <c r="AZ8" s="57">
        <v>1</v>
      </c>
      <c r="BA8" s="77">
        <f>IF(AZ8="","",IF(AZ8&lt;MinMaxWorkouts!$E$6,MinMaxWorkouts!$E$6,IF(AZ8&gt;MinMaxWorkouts!$F$6,MinMaxWorkouts!$F$6,IF(AZ8="M",MinMaxWorkouts!$F$6,AZ8))))</f>
        <v>1</v>
      </c>
      <c r="BB8" s="78">
        <f t="shared" si="30"/>
        <v>60</v>
      </c>
      <c r="BC8" s="79"/>
      <c r="BD8" s="78">
        <f t="shared" si="31"/>
        <v>0</v>
      </c>
      <c r="BE8" s="80">
        <f t="shared" si="32"/>
        <v>60</v>
      </c>
      <c r="BF8" s="83">
        <f t="shared" si="33"/>
        <v>1</v>
      </c>
      <c r="BG8" s="56">
        <f t="shared" si="34"/>
        <v>260</v>
      </c>
      <c r="BH8" s="62">
        <f t="shared" si="35"/>
        <v>4.2</v>
      </c>
      <c r="BI8" s="100">
        <f t="shared" si="36"/>
        <v>6</v>
      </c>
      <c r="BJ8" s="57">
        <v>1.3</v>
      </c>
      <c r="BK8" s="77">
        <f>IF(BJ8="","",IF(BJ8&lt;MinMaxWorkouts!$E$7,MinMaxWorkouts!$E$7,IF(BJ8&gt;MinMaxWorkouts!$F$7,MinMaxWorkouts!$F$7,IF(BJ8="M",MinMaxWorkouts!$F$7,BJ8))))</f>
        <v>1.3</v>
      </c>
      <c r="BL8" s="78">
        <f t="shared" si="37"/>
        <v>90</v>
      </c>
      <c r="BM8" s="79"/>
      <c r="BN8" s="78">
        <f t="shared" si="38"/>
        <v>0</v>
      </c>
      <c r="BO8" s="80">
        <f t="shared" si="39"/>
        <v>90</v>
      </c>
      <c r="BP8" s="83">
        <f t="shared" si="40"/>
        <v>1.3</v>
      </c>
      <c r="BQ8" s="56">
        <f t="shared" si="41"/>
        <v>350</v>
      </c>
      <c r="BR8" s="60">
        <f t="shared" si="42"/>
        <v>5.5</v>
      </c>
      <c r="BS8" s="57">
        <v>1.3</v>
      </c>
      <c r="BT8" s="77">
        <f>IF(BS8="","",IF(BS8&lt;MinMaxWorkouts!$E$8,MinMaxWorkouts!$E$8,IF(BS8&gt;MinMaxWorkouts!$F$8,MinMaxWorkouts!$F$8,IF(BS8="M",MinMaxWorkouts!$F$8,BS8))))</f>
        <v>1.3</v>
      </c>
      <c r="BU8" s="78">
        <f t="shared" si="43"/>
        <v>90</v>
      </c>
      <c r="BV8" s="79"/>
      <c r="BW8" s="78">
        <f t="shared" si="44"/>
        <v>0</v>
      </c>
      <c r="BX8" s="80">
        <f t="shared" si="45"/>
        <v>90</v>
      </c>
      <c r="BY8" s="85">
        <f t="shared" si="46"/>
        <v>1.3</v>
      </c>
      <c r="BZ8" s="56">
        <f t="shared" si="47"/>
        <v>440</v>
      </c>
      <c r="CA8" s="63">
        <f t="shared" si="48"/>
        <v>7.2</v>
      </c>
      <c r="CB8" s="57">
        <v>0.45</v>
      </c>
      <c r="CC8" s="88">
        <f>IF(CB8="","",IF(CB8&lt;MinMaxWorkouts!$E$9,MinMaxWorkouts!$E$9,IF(CB8&gt;MinMaxWorkouts!$F$9,MinMaxWorkouts!$F$9,IF(CB8="M",MinMaxWorkouts!$F$9,CB8))))</f>
        <v>0.45</v>
      </c>
      <c r="CD8" s="89">
        <f t="shared" si="49"/>
        <v>45</v>
      </c>
      <c r="CE8" s="79"/>
      <c r="CF8" s="78">
        <f t="shared" si="50"/>
        <v>0</v>
      </c>
      <c r="CG8" s="80">
        <f t="shared" si="51"/>
        <v>45</v>
      </c>
      <c r="CH8" s="85">
        <f t="shared" si="52"/>
        <v>0.45</v>
      </c>
      <c r="CI8" s="56">
        <f t="shared" si="53"/>
        <v>485</v>
      </c>
      <c r="CJ8" s="60">
        <f t="shared" si="54"/>
        <v>8.05</v>
      </c>
      <c r="CK8" s="57">
        <v>0.53</v>
      </c>
      <c r="CL8" s="88">
        <f>IF(CK8="","",IF(CK8&lt;MinMaxWorkouts!$E$10,MinMaxWorkouts!$E$10,IF(CK8&gt;MinMaxWorkouts!$F$10,MinMaxWorkouts!$F$10,IF(CK8="M",MinMaxWorkouts!$F$10,CK8))))</f>
        <v>0.53</v>
      </c>
      <c r="CM8" s="89">
        <f t="shared" si="55"/>
        <v>53</v>
      </c>
      <c r="CN8" s="79">
        <v>0.05</v>
      </c>
      <c r="CO8" s="78">
        <f t="shared" si="56"/>
        <v>5</v>
      </c>
      <c r="CP8" s="80">
        <f t="shared" si="57"/>
        <v>58</v>
      </c>
      <c r="CQ8" s="85">
        <f t="shared" si="58"/>
        <v>0.58</v>
      </c>
      <c r="CR8" s="56">
        <f t="shared" si="59"/>
        <v>543</v>
      </c>
      <c r="CS8" s="60">
        <f t="shared" si="60"/>
        <v>9.03</v>
      </c>
      <c r="CT8" s="57">
        <v>0.53</v>
      </c>
      <c r="CU8" s="88">
        <f>IF(CT8="","",IF(CT8&lt;MinMaxWorkouts!$E$11,MinMaxWorkouts!$E$11,IF(CT8&gt;MinMaxWorkouts!$F$11,MinMaxWorkouts!$F$11,IF(CT8="M",MinMaxWorkouts!$F$11,CT8))))</f>
        <v>0.53</v>
      </c>
      <c r="CV8" s="89">
        <f t="shared" si="61"/>
        <v>53</v>
      </c>
      <c r="CW8" s="79"/>
      <c r="CX8" s="78">
        <f t="shared" si="62"/>
        <v>0</v>
      </c>
      <c r="CY8" s="80">
        <f t="shared" si="63"/>
        <v>53</v>
      </c>
      <c r="CZ8" s="91">
        <f t="shared" si="64"/>
        <v>0.53</v>
      </c>
      <c r="DA8" s="56">
        <f t="shared" si="65"/>
        <v>596</v>
      </c>
      <c r="DB8" s="60">
        <f t="shared" si="66"/>
        <v>9.56</v>
      </c>
      <c r="DC8" s="57">
        <v>0.51</v>
      </c>
      <c r="DD8" s="88">
        <f>IF(DC8="","",IF(DC8&lt;MinMaxWorkouts!$E$12,MinMaxWorkouts!$E$12,IF(DC8&gt;MinMaxWorkouts!$F$12,MinMaxWorkouts!$F$12,IF(DC8="M",MinMaxWorkouts!$F$12,DC8))))</f>
        <v>0.51</v>
      </c>
      <c r="DE8" s="89">
        <f t="shared" si="67"/>
        <v>51</v>
      </c>
      <c r="DF8" s="79"/>
      <c r="DG8" s="78">
        <f t="shared" si="68"/>
        <v>0</v>
      </c>
      <c r="DH8" s="80">
        <f t="shared" si="69"/>
        <v>51</v>
      </c>
      <c r="DI8" s="91">
        <f t="shared" si="70"/>
        <v>0.51</v>
      </c>
      <c r="DJ8" s="56">
        <f t="shared" si="71"/>
        <v>647</v>
      </c>
      <c r="DK8" s="60">
        <f t="shared" si="72"/>
        <v>10.47</v>
      </c>
      <c r="DL8" s="57">
        <v>0.57</v>
      </c>
      <c r="DM8" s="88">
        <f>IF(DL8="","",IF(DL8&lt;MinMaxWorkouts!$E$13,MinMaxWorkouts!$E$13,IF(DL8&gt;MinMaxWorkouts!$F$13,MinMaxWorkouts!$F$13,IF(DL8="M",MinMaxWorkouts!$F$13,DL8))))</f>
        <v>0.57</v>
      </c>
      <c r="DN8" s="89">
        <f t="shared" si="73"/>
        <v>56.99999999999999</v>
      </c>
      <c r="DO8" s="79"/>
      <c r="DP8" s="78">
        <f t="shared" si="74"/>
        <v>0</v>
      </c>
      <c r="DQ8" s="80">
        <f t="shared" si="75"/>
        <v>56.99999999999999</v>
      </c>
      <c r="DR8" s="91">
        <f t="shared" si="76"/>
        <v>0.57</v>
      </c>
      <c r="DS8" s="64">
        <f t="shared" si="77"/>
        <v>704</v>
      </c>
      <c r="DT8" s="65">
        <f t="shared" si="78"/>
        <v>11.44</v>
      </c>
      <c r="DU8" s="65">
        <f t="shared" si="79"/>
        <v>11.44</v>
      </c>
      <c r="DV8" s="57">
        <v>1.28</v>
      </c>
      <c r="DW8" s="88">
        <f>IF(DV8="","",IF(DV8&lt;MinMaxWorkouts!$E$14,MinMaxWorkouts!$E$14,IF(DV8&gt;MinMaxWorkouts!$F$14,MinMaxWorkouts!$F$14,IF(DV8="M",MinMaxWorkouts!$F$14,DV8))))</f>
        <v>1.28</v>
      </c>
      <c r="DX8" s="89">
        <f t="shared" si="80"/>
        <v>88</v>
      </c>
      <c r="DY8" s="79"/>
      <c r="DZ8" s="78">
        <f t="shared" si="81"/>
        <v>0</v>
      </c>
      <c r="EA8" s="80">
        <f t="shared" si="82"/>
        <v>88</v>
      </c>
      <c r="EB8" s="91">
        <f t="shared" si="83"/>
        <v>1.28</v>
      </c>
      <c r="EC8" s="56">
        <f t="shared" si="84"/>
        <v>792</v>
      </c>
      <c r="ED8" s="57">
        <v>1.27</v>
      </c>
      <c r="EE8" s="88">
        <f>IF(ED8="","",IF(ED8&lt;MinMaxWorkouts!$E$15,MinMaxWorkouts!$E$15,IF(ED8&gt;MinMaxWorkouts!$F$15,MinMaxWorkouts!$F$15,IF(ED8="M",MinMaxWorkouts!$F$15,ED8))))</f>
        <v>1.27</v>
      </c>
      <c r="EF8" s="89">
        <f t="shared" si="85"/>
        <v>87</v>
      </c>
      <c r="EG8" s="79"/>
      <c r="EH8" s="78">
        <f t="shared" si="86"/>
        <v>0</v>
      </c>
      <c r="EI8" s="80">
        <f t="shared" si="87"/>
        <v>87</v>
      </c>
      <c r="EJ8" s="91">
        <f t="shared" si="88"/>
        <v>1.27</v>
      </c>
      <c r="EK8" s="56">
        <f t="shared" si="89"/>
        <v>879</v>
      </c>
      <c r="EL8" s="60">
        <f t="shared" si="90"/>
        <v>14.39</v>
      </c>
      <c r="EM8" s="57">
        <v>0.45</v>
      </c>
      <c r="EN8" s="88">
        <f>IF(EM8="","",IF(EM8&lt;MinMaxWorkouts!$E$16,MinMaxWorkouts!$E$16,IF(EM8&gt;MinMaxWorkouts!$F$16,MinMaxWorkouts!$F$16,IF(EM8="M",MinMaxWorkouts!$F$16,EM8))))</f>
        <v>0.45</v>
      </c>
      <c r="EO8" s="89">
        <f t="shared" si="91"/>
        <v>45</v>
      </c>
      <c r="EP8" s="79"/>
      <c r="EQ8" s="78">
        <f t="shared" si="92"/>
        <v>0</v>
      </c>
      <c r="ER8" s="80">
        <f t="shared" si="93"/>
        <v>45</v>
      </c>
      <c r="ES8" s="91">
        <f t="shared" si="94"/>
        <v>0.45</v>
      </c>
      <c r="ET8" s="56">
        <f t="shared" si="95"/>
        <v>924</v>
      </c>
      <c r="EU8" s="60">
        <f t="shared" si="96"/>
        <v>15.24</v>
      </c>
      <c r="EV8" s="57">
        <v>0.49</v>
      </c>
      <c r="EW8" s="77">
        <f>IF(EV8="","",IF(EV8&lt;MinMaxWorkouts!$E$17,MinMaxWorkouts!$E$17,IF(EV8&gt;MinMaxWorkouts!$F$17,MinMaxWorkouts!$F$17,IF(EV8="M",MinMaxWorkouts!$F$17,EV8))))</f>
        <v>0.49</v>
      </c>
      <c r="EX8" s="89">
        <f t="shared" si="97"/>
        <v>49</v>
      </c>
      <c r="EY8" s="79"/>
      <c r="EZ8" s="78">
        <f t="shared" si="98"/>
        <v>0</v>
      </c>
      <c r="FA8" s="80">
        <f t="shared" si="99"/>
        <v>49</v>
      </c>
      <c r="FB8" s="91">
        <f t="shared" si="100"/>
        <v>0.49</v>
      </c>
      <c r="FC8" s="56">
        <f t="shared" si="101"/>
        <v>973</v>
      </c>
      <c r="FD8" s="60">
        <f t="shared" si="102"/>
        <v>16.13</v>
      </c>
      <c r="FE8" s="57">
        <v>0.57</v>
      </c>
      <c r="FF8" s="77">
        <f>IF(FE8="","",IF(FE8&lt;MinMaxWorkouts!$E$18,MinMaxWorkouts!$E$18,IF(FE8&gt;MinMaxWorkouts!$F$18,MinMaxWorkouts!$F$18,IF(FE8="M",MinMaxWorkouts!$F$18,FE8))))</f>
        <v>0.57</v>
      </c>
      <c r="FG8" s="89">
        <f t="shared" si="103"/>
        <v>56.99999999999999</v>
      </c>
      <c r="FH8" s="79"/>
      <c r="FI8" s="78">
        <f t="shared" si="104"/>
        <v>0</v>
      </c>
      <c r="FJ8" s="96">
        <f t="shared" si="105"/>
        <v>56.99999999999999</v>
      </c>
      <c r="FK8" s="97">
        <f t="shared" si="106"/>
        <v>0.57</v>
      </c>
      <c r="FL8" s="56">
        <f t="shared" si="107"/>
        <v>1030</v>
      </c>
      <c r="FM8" s="60">
        <f t="shared" si="108"/>
        <v>17.1</v>
      </c>
      <c r="FN8" s="61">
        <f>IF(FM8="","",RANK(FM8,FM$3:FM$49,1))</f>
        <v>6</v>
      </c>
      <c r="FO8" s="57">
        <v>1.27</v>
      </c>
      <c r="FP8" s="88">
        <f>IF(FO8="","",IF(FO8&lt;MinMaxWorkouts!$E$19,MinMaxWorkouts!$E$19,IF(FO8&gt;MinMaxWorkouts!$F$19,MinMaxWorkouts!$F$19,IF(FO8="M",MinMaxWorkouts!$F$19,FO8))))</f>
        <v>1.27</v>
      </c>
      <c r="FQ8" s="89">
        <f t="shared" si="109"/>
        <v>87</v>
      </c>
      <c r="FR8" s="79"/>
      <c r="FS8" s="78">
        <f t="shared" si="110"/>
        <v>0</v>
      </c>
      <c r="FT8" s="80">
        <f t="shared" si="111"/>
        <v>87</v>
      </c>
      <c r="FU8" s="91">
        <f t="shared" si="112"/>
        <v>1.27</v>
      </c>
      <c r="FV8" s="56">
        <f t="shared" si="113"/>
        <v>1117</v>
      </c>
      <c r="FW8" s="60">
        <f t="shared" si="114"/>
        <v>11.17</v>
      </c>
      <c r="FX8" s="57">
        <v>0.49</v>
      </c>
      <c r="FY8" s="88">
        <f>IF(FX8="","",IF(FX8&lt;MinMaxWorkouts!$E$20,MinMaxWorkouts!$E$20,IF(FX8&gt;MinMaxWorkouts!$F$20,MinMaxWorkouts!$F$20,IF(FX8="M",MinMaxWorkouts!$F$20,FX8))))</f>
        <v>0.49</v>
      </c>
      <c r="FZ8" s="89">
        <f t="shared" si="115"/>
        <v>49</v>
      </c>
      <c r="GA8" s="79"/>
      <c r="GB8" s="78">
        <f t="shared" si="116"/>
        <v>0</v>
      </c>
      <c r="GC8" s="80">
        <f t="shared" si="117"/>
        <v>49</v>
      </c>
      <c r="GD8" s="91">
        <f t="shared" si="118"/>
        <v>0.49</v>
      </c>
      <c r="GE8" s="56">
        <f t="shared" si="119"/>
        <v>1166</v>
      </c>
      <c r="GF8" s="60">
        <f t="shared" si="120"/>
        <v>11.66</v>
      </c>
      <c r="GG8" s="57">
        <v>0.44</v>
      </c>
      <c r="GH8" s="88">
        <f>IF(GG8="","",IF(GG8&lt;MinMaxWorkouts!$E$21,MinMaxWorkouts!$E$21,IF(GG8&gt;MinMaxWorkouts!$F$21,MinMaxWorkouts!$F$21,IF(GG8="M",MinMaxWorkouts!$F$21,GG8))))</f>
        <v>0.44</v>
      </c>
      <c r="GI8" s="89">
        <f t="shared" si="143"/>
        <v>44</v>
      </c>
      <c r="GJ8" s="79"/>
      <c r="GK8" s="78">
        <f t="shared" si="121"/>
        <v>0</v>
      </c>
      <c r="GL8" s="80">
        <f t="shared" si="122"/>
        <v>44</v>
      </c>
      <c r="GM8" s="91">
        <f t="shared" si="123"/>
        <v>0.44</v>
      </c>
      <c r="GN8" s="56">
        <f t="shared" si="124"/>
        <v>1210</v>
      </c>
      <c r="GO8" s="60">
        <f t="shared" si="125"/>
        <v>12.1</v>
      </c>
      <c r="GP8" s="57">
        <v>1.26</v>
      </c>
      <c r="GQ8" s="88">
        <f>IF(GP8="","",IF(GP8&lt;MinMaxWorkouts!$E$22,MinMaxWorkouts!$E$22,IF(GP8&gt;MinMaxWorkouts!$F$22,MinMaxWorkouts!$F$22,IF(GP8="M",MinMaxWorkouts!$F$22,GP8))))</f>
        <v>1.26</v>
      </c>
      <c r="GR8" s="89">
        <f t="shared" si="144"/>
        <v>86</v>
      </c>
      <c r="GS8" s="79"/>
      <c r="GT8" s="78">
        <f t="shared" si="126"/>
        <v>0</v>
      </c>
      <c r="GU8" s="80">
        <f t="shared" si="127"/>
        <v>86</v>
      </c>
      <c r="GV8" s="91">
        <f t="shared" si="128"/>
        <v>1.26</v>
      </c>
      <c r="GW8" s="56">
        <f t="shared" si="129"/>
        <v>1296</v>
      </c>
      <c r="GX8" s="60">
        <f t="shared" si="130"/>
        <v>12.96</v>
      </c>
      <c r="GY8" s="57">
        <v>0.49</v>
      </c>
      <c r="GZ8" s="88">
        <f>IF(GY8="","",IF(GY8&lt;MinMaxWorkouts!$E$23,MinMaxWorkouts!$E$23,IF(GY8&gt;MinMaxWorkouts!$F$23,MinMaxWorkouts!$F$23,IF(GY8="M",MinMaxWorkouts!$F$23,GY8))))</f>
        <v>0.49</v>
      </c>
      <c r="HA8" s="89">
        <f t="shared" si="145"/>
        <v>49</v>
      </c>
      <c r="HB8" s="79"/>
      <c r="HC8" s="78">
        <f t="shared" si="131"/>
        <v>0</v>
      </c>
      <c r="HD8" s="80">
        <f t="shared" si="132"/>
        <v>49</v>
      </c>
      <c r="HE8" s="91">
        <f t="shared" si="133"/>
        <v>0.49</v>
      </c>
      <c r="HF8" s="56">
        <f t="shared" si="134"/>
        <v>1345</v>
      </c>
      <c r="HG8" s="60">
        <f t="shared" si="135"/>
        <v>13.45</v>
      </c>
      <c r="HH8" s="57">
        <v>0.44</v>
      </c>
      <c r="HI8" s="88">
        <f>IF(HH8="","",IF(HH8&lt;MinMaxWorkouts!$E$24,MinMaxWorkouts!$E$24,IF(HH8&gt;MinMaxWorkouts!$F$24,MinMaxWorkouts!$F$24,IF(HH8="M",MinMaxWorkouts!$F$24,HH8))))</f>
        <v>0.44</v>
      </c>
      <c r="HJ8" s="89">
        <f t="shared" si="136"/>
        <v>44</v>
      </c>
      <c r="HK8" s="79"/>
      <c r="HL8" s="78">
        <f t="shared" si="137"/>
        <v>0</v>
      </c>
      <c r="HM8" s="80">
        <f t="shared" si="138"/>
        <v>44</v>
      </c>
      <c r="HN8" s="91">
        <f t="shared" si="139"/>
        <v>0.44</v>
      </c>
      <c r="HO8" s="99"/>
      <c r="HP8" s="58"/>
      <c r="HQ8" s="42">
        <f t="shared" si="140"/>
        <v>1389</v>
      </c>
      <c r="HR8" s="57"/>
      <c r="HS8" s="66">
        <f t="shared" si="141"/>
        <v>23.09</v>
      </c>
      <c r="HT8" s="67">
        <v>1</v>
      </c>
      <c r="HU8" s="68">
        <f>IF(B8="","DNS",IF(HS8="","DNF",RANK(HS8,HS$3:HS$49,1)))</f>
        <v>6</v>
      </c>
      <c r="HV8" s="68">
        <f t="shared" si="142"/>
        <v>6</v>
      </c>
    </row>
    <row r="9" spans="1:230" ht="15.75">
      <c r="A9" s="112">
        <v>32</v>
      </c>
      <c r="B9" s="54">
        <f t="shared" si="0"/>
        <v>320</v>
      </c>
      <c r="C9" s="129" t="s">
        <v>273</v>
      </c>
      <c r="D9" s="130" t="str">
        <f>IF(C9="","",LEFT(C9,1))</f>
        <v>S</v>
      </c>
      <c r="E9" s="130">
        <f t="shared" si="1"/>
        <v>4</v>
      </c>
      <c r="F9" s="130" t="str">
        <f t="shared" si="2"/>
        <v> Wilson</v>
      </c>
      <c r="G9" s="131" t="s">
        <v>274</v>
      </c>
      <c r="H9" s="78" t="str">
        <f t="shared" si="3"/>
        <v>R</v>
      </c>
      <c r="I9" s="130">
        <f t="shared" si="4"/>
        <v>8</v>
      </c>
      <c r="J9" s="78" t="str">
        <f t="shared" si="5"/>
        <v> Wilson</v>
      </c>
      <c r="K9" s="130" t="str">
        <f t="shared" si="6"/>
        <v>S. Wilson/R. Wilson</v>
      </c>
      <c r="L9" s="132" t="s">
        <v>325</v>
      </c>
      <c r="M9" s="122" t="s">
        <v>359</v>
      </c>
      <c r="N9" s="123">
        <v>2</v>
      </c>
      <c r="O9" s="135">
        <f>O8+MinMaxWorkouts!J$2</f>
        <v>0.4215277777777778</v>
      </c>
      <c r="P9" s="55"/>
      <c r="Q9" s="56">
        <f t="shared" si="7"/>
        <v>0</v>
      </c>
      <c r="R9" s="57">
        <v>0.5</v>
      </c>
      <c r="S9" s="77">
        <f>IF(R9="","",IF(R9&lt;MinMaxWorkouts!$E$2,MinMaxWorkouts!$E$2,IF(R9&gt;MinMaxWorkouts!$F$2,MinMaxWorkouts!$F$2,IF(R9="M",MinMaxWorkouts!$D$2,R9))))</f>
        <v>0.5</v>
      </c>
      <c r="T9" s="78">
        <f t="shared" si="8"/>
        <v>50</v>
      </c>
      <c r="U9" s="79"/>
      <c r="V9" s="78">
        <f t="shared" si="9"/>
        <v>0</v>
      </c>
      <c r="W9" s="80">
        <f t="shared" si="10"/>
        <v>50</v>
      </c>
      <c r="X9" s="81">
        <f t="shared" si="11"/>
        <v>0.5</v>
      </c>
      <c r="Y9" s="57">
        <v>0.44</v>
      </c>
      <c r="Z9" s="77">
        <f>IF(Y9="","",IF(Y9&lt;MinMaxWorkouts!$E$3,MinMaxWorkouts!$E$3,IF(Y9&gt;MinMaxWorkouts!$F$3,MinMaxWorkouts!$F$3,IF(Y9="M",MinMaxWorkouts!$F$3,Y9))))</f>
        <v>0.44</v>
      </c>
      <c r="AA9" s="78">
        <f t="shared" si="12"/>
        <v>44</v>
      </c>
      <c r="AB9" s="79">
        <v>0.1</v>
      </c>
      <c r="AC9" s="78">
        <f t="shared" si="13"/>
        <v>10</v>
      </c>
      <c r="AD9" s="80">
        <f t="shared" si="14"/>
        <v>54</v>
      </c>
      <c r="AE9" s="81">
        <f t="shared" si="15"/>
        <v>0.54</v>
      </c>
      <c r="AF9" s="56">
        <f t="shared" si="16"/>
        <v>104</v>
      </c>
      <c r="AG9" s="60">
        <f t="shared" si="17"/>
        <v>1.44</v>
      </c>
      <c r="AH9" s="57">
        <v>0.55</v>
      </c>
      <c r="AI9" s="104">
        <f>IF(AH9="","",IF(AH9&lt;MinMaxWorkouts!$E$4,MinMaxWorkouts!$E$4,IF(AH9&gt;MinMaxWorkouts!$F$4,MinMaxWorkouts!$F$4,IF(AH9="M",MinMaxWorkouts!$F$4,AH9))))</f>
        <v>0.55</v>
      </c>
      <c r="AJ9" s="78">
        <f t="shared" si="18"/>
        <v>55.00000000000001</v>
      </c>
      <c r="AK9" s="79"/>
      <c r="AL9" s="78">
        <f t="shared" si="19"/>
        <v>0</v>
      </c>
      <c r="AM9" s="80">
        <f t="shared" si="20"/>
        <v>55.00000000000001</v>
      </c>
      <c r="AN9" s="81">
        <f t="shared" si="21"/>
        <v>0.55</v>
      </c>
      <c r="AO9" s="56">
        <f t="shared" si="22"/>
        <v>159</v>
      </c>
      <c r="AP9" s="60">
        <f t="shared" si="23"/>
        <v>2.39</v>
      </c>
      <c r="AQ9" s="59">
        <v>0.53</v>
      </c>
      <c r="AR9" s="104">
        <f>IF(AQ9="","",IF(AQ9&lt;MinMaxWorkouts!$E$5,MinMaxWorkouts!$E$5,IF(AQ9&gt;MinMaxWorkouts!$F$5,MinMaxWorkouts!$F$5,IF(AQ9="M",MinMaxWorkouts!$F$5,AQ9))))</f>
        <v>0.53</v>
      </c>
      <c r="AS9" s="78">
        <f t="shared" si="24"/>
        <v>53</v>
      </c>
      <c r="AT9" s="79"/>
      <c r="AU9" s="78">
        <f t="shared" si="25"/>
        <v>0</v>
      </c>
      <c r="AV9" s="80">
        <f t="shared" si="26"/>
        <v>53</v>
      </c>
      <c r="AW9" s="81">
        <f t="shared" si="27"/>
        <v>0.53</v>
      </c>
      <c r="AX9" s="56">
        <f t="shared" si="28"/>
        <v>212</v>
      </c>
      <c r="AY9" s="62">
        <f t="shared" si="29"/>
        <v>3.32</v>
      </c>
      <c r="AZ9" s="57">
        <v>1.02</v>
      </c>
      <c r="BA9" s="77">
        <f>IF(AZ9="","",IF(AZ9&lt;MinMaxWorkouts!$E$6,MinMaxWorkouts!$E$6,IF(AZ9&gt;MinMaxWorkouts!$F$6,MinMaxWorkouts!$F$6,IF(AZ9="M",MinMaxWorkouts!$F$6,AZ9))))</f>
        <v>1.02</v>
      </c>
      <c r="BB9" s="78">
        <f t="shared" si="30"/>
        <v>62</v>
      </c>
      <c r="BC9" s="79"/>
      <c r="BD9" s="78">
        <f t="shared" si="31"/>
        <v>0</v>
      </c>
      <c r="BE9" s="80">
        <f t="shared" si="32"/>
        <v>62</v>
      </c>
      <c r="BF9" s="83">
        <f t="shared" si="33"/>
        <v>1.02</v>
      </c>
      <c r="BG9" s="56">
        <f t="shared" si="34"/>
        <v>274</v>
      </c>
      <c r="BH9" s="62">
        <f t="shared" si="35"/>
        <v>4.34</v>
      </c>
      <c r="BI9" s="100">
        <f t="shared" si="36"/>
        <v>9</v>
      </c>
      <c r="BJ9" s="57">
        <v>1.33</v>
      </c>
      <c r="BK9" s="77">
        <f>IF(BJ9="","",IF(BJ9&lt;MinMaxWorkouts!$E$7,MinMaxWorkouts!$E$7,IF(BJ9&gt;MinMaxWorkouts!$F$7,MinMaxWorkouts!$F$7,IF(BJ9="M",MinMaxWorkouts!$F$7,BJ9))))</f>
        <v>1.33</v>
      </c>
      <c r="BL9" s="78">
        <f t="shared" si="37"/>
        <v>93</v>
      </c>
      <c r="BM9" s="79"/>
      <c r="BN9" s="78">
        <f t="shared" si="38"/>
        <v>0</v>
      </c>
      <c r="BO9" s="80">
        <f t="shared" si="39"/>
        <v>93</v>
      </c>
      <c r="BP9" s="83">
        <f t="shared" si="40"/>
        <v>1.33</v>
      </c>
      <c r="BQ9" s="56">
        <f t="shared" si="41"/>
        <v>367</v>
      </c>
      <c r="BR9" s="60">
        <f t="shared" si="42"/>
        <v>6.07</v>
      </c>
      <c r="BS9" s="57">
        <v>1.31</v>
      </c>
      <c r="BT9" s="77">
        <f>IF(BS9="","",IF(BS9&lt;MinMaxWorkouts!$E$8,MinMaxWorkouts!$E$8,IF(BS9&gt;MinMaxWorkouts!$F$8,MinMaxWorkouts!$F$8,IF(BS9="M",MinMaxWorkouts!$F$8,BS9))))</f>
        <v>1.31</v>
      </c>
      <c r="BU9" s="78">
        <f t="shared" si="43"/>
        <v>91</v>
      </c>
      <c r="BV9" s="79"/>
      <c r="BW9" s="78">
        <f t="shared" si="44"/>
        <v>0</v>
      </c>
      <c r="BX9" s="80">
        <f t="shared" si="45"/>
        <v>91</v>
      </c>
      <c r="BY9" s="85">
        <f t="shared" si="46"/>
        <v>1.31</v>
      </c>
      <c r="BZ9" s="56">
        <f t="shared" si="47"/>
        <v>458</v>
      </c>
      <c r="CA9" s="63">
        <f t="shared" si="48"/>
        <v>7.38</v>
      </c>
      <c r="CB9" s="57">
        <v>0.46</v>
      </c>
      <c r="CC9" s="88">
        <f>IF(CB9="","",IF(CB9&lt;MinMaxWorkouts!$E$9,MinMaxWorkouts!$E$9,IF(CB9&gt;MinMaxWorkouts!$F$9,MinMaxWorkouts!$F$9,IF(CB9="M",MinMaxWorkouts!$F$9,CB9))))</f>
        <v>0.46</v>
      </c>
      <c r="CD9" s="89">
        <f t="shared" si="49"/>
        <v>46</v>
      </c>
      <c r="CE9" s="79"/>
      <c r="CF9" s="78">
        <f t="shared" si="50"/>
        <v>0</v>
      </c>
      <c r="CG9" s="80">
        <f t="shared" si="51"/>
        <v>46</v>
      </c>
      <c r="CH9" s="85">
        <f t="shared" si="52"/>
        <v>0.46</v>
      </c>
      <c r="CI9" s="56">
        <f t="shared" si="53"/>
        <v>504</v>
      </c>
      <c r="CJ9" s="60">
        <f t="shared" si="54"/>
        <v>8.24</v>
      </c>
      <c r="CK9" s="57">
        <v>0.42</v>
      </c>
      <c r="CL9" s="88">
        <f>IF(CK9="","",IF(CK9&lt;MinMaxWorkouts!$E$10,MinMaxWorkouts!$E$10,IF(CK9&gt;MinMaxWorkouts!$F$10,MinMaxWorkouts!$F$10,IF(CK9="M",MinMaxWorkouts!$F$10,CK9))))</f>
        <v>0.42</v>
      </c>
      <c r="CM9" s="89">
        <f t="shared" si="55"/>
        <v>42</v>
      </c>
      <c r="CN9" s="79">
        <v>0.05</v>
      </c>
      <c r="CO9" s="78">
        <f t="shared" si="56"/>
        <v>5</v>
      </c>
      <c r="CP9" s="80">
        <f t="shared" si="57"/>
        <v>47</v>
      </c>
      <c r="CQ9" s="85">
        <f t="shared" si="58"/>
        <v>0.47</v>
      </c>
      <c r="CR9" s="56">
        <f t="shared" si="59"/>
        <v>551</v>
      </c>
      <c r="CS9" s="60">
        <f t="shared" si="60"/>
        <v>9.11</v>
      </c>
      <c r="CT9" s="57">
        <v>0.52</v>
      </c>
      <c r="CU9" s="88">
        <f>IF(CT9="","",IF(CT9&lt;MinMaxWorkouts!$E$11,MinMaxWorkouts!$E$11,IF(CT9&gt;MinMaxWorkouts!$F$11,MinMaxWorkouts!$F$11,IF(CT9="M",MinMaxWorkouts!$F$11,CT9))))</f>
        <v>0.52</v>
      </c>
      <c r="CV9" s="89">
        <f t="shared" si="61"/>
        <v>52</v>
      </c>
      <c r="CW9" s="79"/>
      <c r="CX9" s="78">
        <f t="shared" si="62"/>
        <v>0</v>
      </c>
      <c r="CY9" s="80">
        <f t="shared" si="63"/>
        <v>52</v>
      </c>
      <c r="CZ9" s="91">
        <f t="shared" si="64"/>
        <v>0.52</v>
      </c>
      <c r="DA9" s="56">
        <f t="shared" si="65"/>
        <v>603</v>
      </c>
      <c r="DB9" s="60">
        <f t="shared" si="66"/>
        <v>10.03</v>
      </c>
      <c r="DC9" s="57">
        <v>0.49</v>
      </c>
      <c r="DD9" s="88">
        <f>IF(DC9="","",IF(DC9&lt;MinMaxWorkouts!$E$12,MinMaxWorkouts!$E$12,IF(DC9&gt;MinMaxWorkouts!$F$12,MinMaxWorkouts!$F$12,IF(DC9="M",MinMaxWorkouts!$F$12,DC9))))</f>
        <v>0.49</v>
      </c>
      <c r="DE9" s="89">
        <f t="shared" si="67"/>
        <v>49</v>
      </c>
      <c r="DF9" s="79"/>
      <c r="DG9" s="78">
        <f t="shared" si="68"/>
        <v>0</v>
      </c>
      <c r="DH9" s="80">
        <f t="shared" si="69"/>
        <v>49</v>
      </c>
      <c r="DI9" s="91">
        <f t="shared" si="70"/>
        <v>0.49</v>
      </c>
      <c r="DJ9" s="56">
        <f t="shared" si="71"/>
        <v>652</v>
      </c>
      <c r="DK9" s="60">
        <f t="shared" si="72"/>
        <v>10.52</v>
      </c>
      <c r="DL9" s="57">
        <v>0.59</v>
      </c>
      <c r="DM9" s="88">
        <f>IF(DL9="","",IF(DL9&lt;MinMaxWorkouts!$E$13,MinMaxWorkouts!$E$13,IF(DL9&gt;MinMaxWorkouts!$F$13,MinMaxWorkouts!$F$13,IF(DL9="M",MinMaxWorkouts!$F$13,DL9))))</f>
        <v>0.59</v>
      </c>
      <c r="DN9" s="89">
        <f t="shared" si="73"/>
        <v>59</v>
      </c>
      <c r="DO9" s="79"/>
      <c r="DP9" s="78">
        <f t="shared" si="74"/>
        <v>0</v>
      </c>
      <c r="DQ9" s="80">
        <f t="shared" si="75"/>
        <v>59</v>
      </c>
      <c r="DR9" s="91">
        <f t="shared" si="76"/>
        <v>0.59</v>
      </c>
      <c r="DS9" s="64">
        <f t="shared" si="77"/>
        <v>711</v>
      </c>
      <c r="DT9" s="65">
        <f t="shared" si="78"/>
        <v>11.51</v>
      </c>
      <c r="DU9" s="65">
        <f t="shared" si="79"/>
        <v>11.51</v>
      </c>
      <c r="DV9" s="57">
        <v>1.31</v>
      </c>
      <c r="DW9" s="88">
        <f>IF(DV9="","",IF(DV9&lt;MinMaxWorkouts!$E$14,MinMaxWorkouts!$E$14,IF(DV9&gt;MinMaxWorkouts!$F$14,MinMaxWorkouts!$F$14,IF(DV9="M",MinMaxWorkouts!$F$14,DV9))))</f>
        <v>1.31</v>
      </c>
      <c r="DX9" s="89">
        <f t="shared" si="80"/>
        <v>91</v>
      </c>
      <c r="DY9" s="79"/>
      <c r="DZ9" s="78">
        <f t="shared" si="81"/>
        <v>0</v>
      </c>
      <c r="EA9" s="80">
        <f t="shared" si="82"/>
        <v>91</v>
      </c>
      <c r="EB9" s="91">
        <f t="shared" si="83"/>
        <v>1.31</v>
      </c>
      <c r="EC9" s="56">
        <f t="shared" si="84"/>
        <v>802</v>
      </c>
      <c r="ED9" s="57">
        <v>1.3</v>
      </c>
      <c r="EE9" s="88">
        <f>IF(ED9="","",IF(ED9&lt;MinMaxWorkouts!$E$15,MinMaxWorkouts!$E$15,IF(ED9&gt;MinMaxWorkouts!$F$15,MinMaxWorkouts!$F$15,IF(ED9="M",MinMaxWorkouts!$F$15,ED9))))</f>
        <v>1.3</v>
      </c>
      <c r="EF9" s="89">
        <f t="shared" si="85"/>
        <v>90</v>
      </c>
      <c r="EG9" s="79"/>
      <c r="EH9" s="78">
        <f t="shared" si="86"/>
        <v>0</v>
      </c>
      <c r="EI9" s="80">
        <f t="shared" si="87"/>
        <v>90</v>
      </c>
      <c r="EJ9" s="91">
        <f t="shared" si="88"/>
        <v>1.3</v>
      </c>
      <c r="EK9" s="56">
        <f t="shared" si="89"/>
        <v>892</v>
      </c>
      <c r="EL9" s="60">
        <f t="shared" si="90"/>
        <v>14.52</v>
      </c>
      <c r="EM9" s="57">
        <v>0.43</v>
      </c>
      <c r="EN9" s="88">
        <f>IF(EM9="","",IF(EM9&lt;MinMaxWorkouts!$E$16,MinMaxWorkouts!$E$16,IF(EM9&gt;MinMaxWorkouts!$F$16,MinMaxWorkouts!$F$16,IF(EM9="M",MinMaxWorkouts!$F$16,EM9))))</f>
        <v>0.43</v>
      </c>
      <c r="EO9" s="89">
        <f t="shared" si="91"/>
        <v>43</v>
      </c>
      <c r="EP9" s="79"/>
      <c r="EQ9" s="78">
        <f t="shared" si="92"/>
        <v>0</v>
      </c>
      <c r="ER9" s="80">
        <f t="shared" si="93"/>
        <v>43</v>
      </c>
      <c r="ES9" s="91">
        <f t="shared" si="94"/>
        <v>0.43</v>
      </c>
      <c r="ET9" s="56">
        <f t="shared" si="95"/>
        <v>935</v>
      </c>
      <c r="EU9" s="60">
        <f t="shared" si="96"/>
        <v>15.35</v>
      </c>
      <c r="EV9" s="57">
        <v>0.48</v>
      </c>
      <c r="EW9" s="77">
        <f>IF(EV9="","",IF(EV9&lt;MinMaxWorkouts!$E$17,MinMaxWorkouts!$E$17,IF(EV9&gt;MinMaxWorkouts!$F$17,MinMaxWorkouts!$F$17,IF(EV9="M",MinMaxWorkouts!$F$17,EV9))))</f>
        <v>0.48</v>
      </c>
      <c r="EX9" s="89">
        <f t="shared" si="97"/>
        <v>48</v>
      </c>
      <c r="EY9" s="79"/>
      <c r="EZ9" s="78">
        <f t="shared" si="98"/>
        <v>0</v>
      </c>
      <c r="FA9" s="80">
        <f t="shared" si="99"/>
        <v>48</v>
      </c>
      <c r="FB9" s="91">
        <f t="shared" si="100"/>
        <v>0.48</v>
      </c>
      <c r="FC9" s="56">
        <f t="shared" si="101"/>
        <v>983</v>
      </c>
      <c r="FD9" s="60">
        <f t="shared" si="102"/>
        <v>16.23</v>
      </c>
      <c r="FE9" s="57">
        <v>1</v>
      </c>
      <c r="FF9" s="77">
        <f>IF(FE9="","",IF(FE9&lt;MinMaxWorkouts!$E$18,MinMaxWorkouts!$E$18,IF(FE9&gt;MinMaxWorkouts!$F$18,MinMaxWorkouts!$F$18,IF(FE9="M",MinMaxWorkouts!$F$18,FE9))))</f>
        <v>1</v>
      </c>
      <c r="FG9" s="89">
        <f t="shared" si="103"/>
        <v>60</v>
      </c>
      <c r="FH9" s="79"/>
      <c r="FI9" s="78">
        <f t="shared" si="104"/>
        <v>0</v>
      </c>
      <c r="FJ9" s="96">
        <f t="shared" si="105"/>
        <v>60</v>
      </c>
      <c r="FK9" s="97">
        <f t="shared" si="106"/>
        <v>1</v>
      </c>
      <c r="FL9" s="56">
        <f t="shared" si="107"/>
        <v>1043</v>
      </c>
      <c r="FM9" s="60">
        <f t="shared" si="108"/>
        <v>17.23</v>
      </c>
      <c r="FN9" s="61">
        <f>IF(FM9="","",RANK(FM9,FM$3:FM$49,1))</f>
        <v>7</v>
      </c>
      <c r="FO9" s="57">
        <v>1.28</v>
      </c>
      <c r="FP9" s="88">
        <f>IF(FO9="","",IF(FO9&lt;MinMaxWorkouts!$E$19,MinMaxWorkouts!$E$19,IF(FO9&gt;MinMaxWorkouts!$F$19,MinMaxWorkouts!$F$19,IF(FO9="M",MinMaxWorkouts!$F$19,FO9))))</f>
        <v>1.28</v>
      </c>
      <c r="FQ9" s="89">
        <f t="shared" si="109"/>
        <v>88</v>
      </c>
      <c r="FR9" s="79"/>
      <c r="FS9" s="78">
        <f t="shared" si="110"/>
        <v>0</v>
      </c>
      <c r="FT9" s="80">
        <f t="shared" si="111"/>
        <v>88</v>
      </c>
      <c r="FU9" s="91">
        <f t="shared" si="112"/>
        <v>1.28</v>
      </c>
      <c r="FV9" s="56">
        <f t="shared" si="113"/>
        <v>1131</v>
      </c>
      <c r="FW9" s="60">
        <f t="shared" si="114"/>
        <v>11.31</v>
      </c>
      <c r="FX9" s="57">
        <v>0.44</v>
      </c>
      <c r="FY9" s="88">
        <f>IF(FX9="","",IF(FX9&lt;MinMaxWorkouts!$E$20,MinMaxWorkouts!$E$20,IF(FX9&gt;MinMaxWorkouts!$F$20,MinMaxWorkouts!$F$20,IF(FX9="M",MinMaxWorkouts!$F$20,FX9))))</f>
        <v>0.48</v>
      </c>
      <c r="FZ9" s="89">
        <f t="shared" si="115"/>
        <v>48</v>
      </c>
      <c r="GA9" s="79"/>
      <c r="GB9" s="78">
        <f t="shared" si="116"/>
        <v>0</v>
      </c>
      <c r="GC9" s="80">
        <f t="shared" si="117"/>
        <v>48</v>
      </c>
      <c r="GD9" s="91">
        <f t="shared" si="118"/>
        <v>0.48</v>
      </c>
      <c r="GE9" s="56">
        <f t="shared" si="119"/>
        <v>1179</v>
      </c>
      <c r="GF9" s="60">
        <f t="shared" si="120"/>
        <v>11.79</v>
      </c>
      <c r="GG9" s="57">
        <v>0.42</v>
      </c>
      <c r="GH9" s="88">
        <f>IF(GG9="","",IF(GG9&lt;MinMaxWorkouts!$E$21,MinMaxWorkouts!$E$21,IF(GG9&gt;MinMaxWorkouts!$F$21,MinMaxWorkouts!$F$21,IF(GG9="M",MinMaxWorkouts!$F$21,GG9))))</f>
        <v>0.42</v>
      </c>
      <c r="GI9" s="89">
        <f t="shared" si="143"/>
        <v>42</v>
      </c>
      <c r="GJ9" s="79"/>
      <c r="GK9" s="78">
        <f t="shared" si="121"/>
        <v>0</v>
      </c>
      <c r="GL9" s="80">
        <f t="shared" si="122"/>
        <v>42</v>
      </c>
      <c r="GM9" s="91">
        <f t="shared" si="123"/>
        <v>0.42</v>
      </c>
      <c r="GN9" s="56">
        <f t="shared" si="124"/>
        <v>1221</v>
      </c>
      <c r="GO9" s="60">
        <f t="shared" si="125"/>
        <v>12.21</v>
      </c>
      <c r="GP9" s="57">
        <v>1.27</v>
      </c>
      <c r="GQ9" s="88">
        <f>IF(GP9="","",IF(GP9&lt;MinMaxWorkouts!$E$22,MinMaxWorkouts!$E$22,IF(GP9&gt;MinMaxWorkouts!$F$22,MinMaxWorkouts!$F$22,IF(GP9="M",MinMaxWorkouts!$F$22,GP9))))</f>
        <v>1.27</v>
      </c>
      <c r="GR9" s="89">
        <f t="shared" si="144"/>
        <v>87</v>
      </c>
      <c r="GS9" s="79"/>
      <c r="GT9" s="78">
        <f t="shared" si="126"/>
        <v>0</v>
      </c>
      <c r="GU9" s="80">
        <f t="shared" si="127"/>
        <v>87</v>
      </c>
      <c r="GV9" s="91">
        <f t="shared" si="128"/>
        <v>1.27</v>
      </c>
      <c r="GW9" s="56">
        <f t="shared" si="129"/>
        <v>1308</v>
      </c>
      <c r="GX9" s="60">
        <f t="shared" si="130"/>
        <v>13.08</v>
      </c>
      <c r="GY9" s="57">
        <v>0.49</v>
      </c>
      <c r="GZ9" s="88">
        <f>IF(GY9="","",IF(GY9&lt;MinMaxWorkouts!$E$23,MinMaxWorkouts!$E$23,IF(GY9&gt;MinMaxWorkouts!$F$23,MinMaxWorkouts!$F$23,IF(GY9="M",MinMaxWorkouts!$F$23,GY9))))</f>
        <v>0.49</v>
      </c>
      <c r="HA9" s="89">
        <f t="shared" si="145"/>
        <v>49</v>
      </c>
      <c r="HB9" s="79"/>
      <c r="HC9" s="78">
        <f t="shared" si="131"/>
        <v>0</v>
      </c>
      <c r="HD9" s="80">
        <f t="shared" si="132"/>
        <v>49</v>
      </c>
      <c r="HE9" s="91">
        <f t="shared" si="133"/>
        <v>0.49</v>
      </c>
      <c r="HF9" s="56">
        <f t="shared" si="134"/>
        <v>1357</v>
      </c>
      <c r="HG9" s="60">
        <f t="shared" si="135"/>
        <v>13.57</v>
      </c>
      <c r="HH9" s="57">
        <v>0.41</v>
      </c>
      <c r="HI9" s="88">
        <f>IF(HH9="","",IF(HH9&lt;MinMaxWorkouts!$E$24,MinMaxWorkouts!$E$24,IF(HH9&gt;MinMaxWorkouts!$F$24,MinMaxWorkouts!$F$24,IF(HH9="M",MinMaxWorkouts!$F$24,HH9))))</f>
        <v>0.41</v>
      </c>
      <c r="HJ9" s="89">
        <f t="shared" si="136"/>
        <v>41</v>
      </c>
      <c r="HK9" s="79"/>
      <c r="HL9" s="78">
        <f t="shared" si="137"/>
        <v>0</v>
      </c>
      <c r="HM9" s="80">
        <f t="shared" si="138"/>
        <v>41</v>
      </c>
      <c r="HN9" s="91">
        <f t="shared" si="139"/>
        <v>0.41</v>
      </c>
      <c r="HO9" s="99"/>
      <c r="HP9" s="58"/>
      <c r="HQ9" s="42">
        <f t="shared" si="140"/>
        <v>1398</v>
      </c>
      <c r="HR9" s="57"/>
      <c r="HS9" s="66">
        <f t="shared" si="141"/>
        <v>23.18</v>
      </c>
      <c r="HT9" s="67">
        <v>2</v>
      </c>
      <c r="HU9" s="68">
        <f>IF(B9="","DNS",IF(HS9="","DNF",RANK(HS9,HS$3:HS$49,1)))</f>
        <v>7</v>
      </c>
      <c r="HV9" s="68">
        <f t="shared" si="142"/>
        <v>7</v>
      </c>
    </row>
    <row r="10" spans="1:230" ht="15.75">
      <c r="A10" s="112">
        <v>15</v>
      </c>
      <c r="B10" s="54">
        <f t="shared" si="0"/>
        <v>150</v>
      </c>
      <c r="C10" s="129" t="s">
        <v>242</v>
      </c>
      <c r="D10" s="130" t="str">
        <f>LEFT(C10,1)</f>
        <v>R</v>
      </c>
      <c r="E10" s="130">
        <f t="shared" si="1"/>
        <v>8</v>
      </c>
      <c r="F10" s="78" t="str">
        <f t="shared" si="2"/>
        <v> Meeke</v>
      </c>
      <c r="G10" s="131" t="s">
        <v>243</v>
      </c>
      <c r="H10" s="78" t="str">
        <f t="shared" si="3"/>
        <v>I</v>
      </c>
      <c r="I10" s="130">
        <f t="shared" si="4"/>
        <v>5</v>
      </c>
      <c r="J10" s="78" t="str">
        <f t="shared" si="5"/>
        <v> Meeke</v>
      </c>
      <c r="K10" s="130" t="str">
        <f t="shared" si="6"/>
        <v>R. Meeke/I. Meeke</v>
      </c>
      <c r="L10" s="132" t="s">
        <v>316</v>
      </c>
      <c r="M10" s="122" t="s">
        <v>347</v>
      </c>
      <c r="N10" s="123">
        <v>2</v>
      </c>
      <c r="O10" s="135">
        <f>O9+MinMaxWorkouts!J$2</f>
        <v>0.4222222222222222</v>
      </c>
      <c r="P10" s="55"/>
      <c r="Q10" s="56">
        <f t="shared" si="7"/>
        <v>0</v>
      </c>
      <c r="R10" s="57">
        <v>0.45</v>
      </c>
      <c r="S10" s="77">
        <f>IF(R10="","",IF(R10&lt;MinMaxWorkouts!$E$2,MinMaxWorkouts!$E$2,IF(R10&gt;MinMaxWorkouts!$F$2,MinMaxWorkouts!$F$2,IF(R10="M",MinMaxWorkouts!$D$2,R10))))</f>
        <v>0.45</v>
      </c>
      <c r="T10" s="78">
        <f t="shared" si="8"/>
        <v>45</v>
      </c>
      <c r="U10" s="79"/>
      <c r="V10" s="78">
        <f t="shared" si="9"/>
        <v>0</v>
      </c>
      <c r="W10" s="80">
        <f t="shared" si="10"/>
        <v>45</v>
      </c>
      <c r="X10" s="81">
        <f t="shared" si="11"/>
        <v>0.45</v>
      </c>
      <c r="Y10" s="57">
        <v>0.4</v>
      </c>
      <c r="Z10" s="77">
        <f>IF(Y10="","",IF(Y10&lt;MinMaxWorkouts!$E$3,MinMaxWorkouts!$E$3,IF(Y10&gt;MinMaxWorkouts!$F$3,MinMaxWorkouts!$F$3,IF(Y10="M",MinMaxWorkouts!$F$3,Y10))))</f>
        <v>0.4</v>
      </c>
      <c r="AA10" s="78">
        <f t="shared" si="12"/>
        <v>40</v>
      </c>
      <c r="AB10" s="79"/>
      <c r="AC10" s="78">
        <f t="shared" si="13"/>
        <v>0</v>
      </c>
      <c r="AD10" s="80">
        <f t="shared" si="14"/>
        <v>40</v>
      </c>
      <c r="AE10" s="81">
        <f t="shared" si="15"/>
        <v>0.4</v>
      </c>
      <c r="AF10" s="56">
        <f t="shared" si="16"/>
        <v>85</v>
      </c>
      <c r="AG10" s="60">
        <f t="shared" si="17"/>
        <v>1.25</v>
      </c>
      <c r="AH10" s="57">
        <v>0.53</v>
      </c>
      <c r="AI10" s="104">
        <f>IF(AH10="","",IF(AH10&lt;MinMaxWorkouts!$E$4,MinMaxWorkouts!$E$4,IF(AH10&gt;MinMaxWorkouts!$F$4,MinMaxWorkouts!$F$4,IF(AH10="M",MinMaxWorkouts!$F$4,AH10))))</f>
        <v>0.53</v>
      </c>
      <c r="AJ10" s="78">
        <f t="shared" si="18"/>
        <v>53</v>
      </c>
      <c r="AK10" s="79"/>
      <c r="AL10" s="78">
        <f t="shared" si="19"/>
        <v>0</v>
      </c>
      <c r="AM10" s="80">
        <f t="shared" si="20"/>
        <v>53</v>
      </c>
      <c r="AN10" s="81">
        <f t="shared" si="21"/>
        <v>0.53</v>
      </c>
      <c r="AO10" s="56">
        <f t="shared" si="22"/>
        <v>138</v>
      </c>
      <c r="AP10" s="60">
        <f t="shared" si="23"/>
        <v>2.18</v>
      </c>
      <c r="AQ10" s="59">
        <v>0.51</v>
      </c>
      <c r="AR10" s="104">
        <f>IF(AQ10="","",IF(AQ10&lt;MinMaxWorkouts!$E$5,MinMaxWorkouts!$E$5,IF(AQ10&gt;MinMaxWorkouts!$F$5,MinMaxWorkouts!$F$5,IF(AQ10="M",MinMaxWorkouts!$F$5,AQ10))))</f>
        <v>0.51</v>
      </c>
      <c r="AS10" s="78">
        <f t="shared" si="24"/>
        <v>51</v>
      </c>
      <c r="AT10" s="79"/>
      <c r="AU10" s="78">
        <f t="shared" si="25"/>
        <v>0</v>
      </c>
      <c r="AV10" s="80">
        <f t="shared" si="26"/>
        <v>51</v>
      </c>
      <c r="AW10" s="81">
        <f t="shared" si="27"/>
        <v>0.51</v>
      </c>
      <c r="AX10" s="56">
        <f t="shared" si="28"/>
        <v>189</v>
      </c>
      <c r="AY10" s="62">
        <f t="shared" si="29"/>
        <v>3.09</v>
      </c>
      <c r="AZ10" s="57">
        <v>0.57</v>
      </c>
      <c r="BA10" s="77">
        <f>IF(AZ10="","",IF(AZ10&lt;MinMaxWorkouts!$E$6,MinMaxWorkouts!$E$6,IF(AZ10&gt;MinMaxWorkouts!$F$6,MinMaxWorkouts!$F$6,IF(AZ10="M",MinMaxWorkouts!$F$6,AZ10))))</f>
        <v>0.57</v>
      </c>
      <c r="BB10" s="78">
        <f t="shared" si="30"/>
        <v>56.99999999999999</v>
      </c>
      <c r="BC10" s="79"/>
      <c r="BD10" s="78">
        <f t="shared" si="31"/>
        <v>0</v>
      </c>
      <c r="BE10" s="80">
        <f t="shared" si="32"/>
        <v>56.99999999999999</v>
      </c>
      <c r="BF10" s="83">
        <f t="shared" si="33"/>
        <v>0.57</v>
      </c>
      <c r="BG10" s="56">
        <f t="shared" si="34"/>
        <v>246</v>
      </c>
      <c r="BH10" s="62">
        <f t="shared" si="35"/>
        <v>4.06</v>
      </c>
      <c r="BI10" s="100">
        <f t="shared" si="36"/>
        <v>2</v>
      </c>
      <c r="BJ10" s="57">
        <v>2.23</v>
      </c>
      <c r="BK10" s="77">
        <f>IF(BJ10="","",IF(BJ10&lt;MinMaxWorkouts!$E$7,MinMaxWorkouts!$E$7,IF(BJ10&gt;MinMaxWorkouts!$F$7,MinMaxWorkouts!$F$7,IF(BJ10="M",MinMaxWorkouts!$F$7,BJ10))))</f>
        <v>2.23</v>
      </c>
      <c r="BL10" s="78">
        <f t="shared" si="37"/>
        <v>143</v>
      </c>
      <c r="BM10" s="79"/>
      <c r="BN10" s="78">
        <f t="shared" si="38"/>
        <v>0</v>
      </c>
      <c r="BO10" s="80">
        <f t="shared" si="39"/>
        <v>143</v>
      </c>
      <c r="BP10" s="83">
        <f t="shared" si="40"/>
        <v>2.23</v>
      </c>
      <c r="BQ10" s="56">
        <f t="shared" si="41"/>
        <v>389</v>
      </c>
      <c r="BR10" s="60">
        <f t="shared" si="42"/>
        <v>6.29</v>
      </c>
      <c r="BS10" s="57">
        <v>1.31</v>
      </c>
      <c r="BT10" s="77">
        <f>IF(BS10="","",IF(BS10&lt;MinMaxWorkouts!$E$8,MinMaxWorkouts!$E$8,IF(BS10&gt;MinMaxWorkouts!$F$8,MinMaxWorkouts!$F$8,IF(BS10="M",MinMaxWorkouts!$F$8,BS10))))</f>
        <v>1.31</v>
      </c>
      <c r="BU10" s="78">
        <f t="shared" si="43"/>
        <v>91</v>
      </c>
      <c r="BV10" s="79">
        <v>0.05</v>
      </c>
      <c r="BW10" s="78">
        <f t="shared" si="44"/>
        <v>5</v>
      </c>
      <c r="BX10" s="80">
        <f t="shared" si="45"/>
        <v>96</v>
      </c>
      <c r="BY10" s="85">
        <f t="shared" si="46"/>
        <v>1.3599999999999999</v>
      </c>
      <c r="BZ10" s="56">
        <f t="shared" si="47"/>
        <v>485</v>
      </c>
      <c r="CA10" s="63">
        <f t="shared" si="48"/>
        <v>8.05</v>
      </c>
      <c r="CB10" s="57">
        <v>0.45</v>
      </c>
      <c r="CC10" s="88">
        <f>IF(CB10="","",IF(CB10&lt;MinMaxWorkouts!$E$9,MinMaxWorkouts!$E$9,IF(CB10&gt;MinMaxWorkouts!$F$9,MinMaxWorkouts!$F$9,IF(CB10="M",MinMaxWorkouts!$F$9,CB10))))</f>
        <v>0.45</v>
      </c>
      <c r="CD10" s="89">
        <f t="shared" si="49"/>
        <v>45</v>
      </c>
      <c r="CE10" s="79"/>
      <c r="CF10" s="78">
        <f t="shared" si="50"/>
        <v>0</v>
      </c>
      <c r="CG10" s="80">
        <f t="shared" si="51"/>
        <v>45</v>
      </c>
      <c r="CH10" s="85">
        <f t="shared" si="52"/>
        <v>0.45</v>
      </c>
      <c r="CI10" s="56">
        <f t="shared" si="53"/>
        <v>530</v>
      </c>
      <c r="CJ10" s="60">
        <f t="shared" si="54"/>
        <v>8.5</v>
      </c>
      <c r="CK10" s="57">
        <v>0.41</v>
      </c>
      <c r="CL10" s="88">
        <f>IF(CK10="","",IF(CK10&lt;MinMaxWorkouts!$E$10,MinMaxWorkouts!$E$10,IF(CK10&gt;MinMaxWorkouts!$F$10,MinMaxWorkouts!$F$10,IF(CK10="M",MinMaxWorkouts!$F$10,CK10))))</f>
        <v>0.41</v>
      </c>
      <c r="CM10" s="89">
        <f t="shared" si="55"/>
        <v>41</v>
      </c>
      <c r="CN10" s="79"/>
      <c r="CO10" s="78">
        <f t="shared" si="56"/>
        <v>0</v>
      </c>
      <c r="CP10" s="80">
        <f t="shared" si="57"/>
        <v>41</v>
      </c>
      <c r="CQ10" s="85">
        <f t="shared" si="58"/>
        <v>0.41</v>
      </c>
      <c r="CR10" s="56">
        <f t="shared" si="59"/>
        <v>571</v>
      </c>
      <c r="CS10" s="60">
        <f t="shared" si="60"/>
        <v>9.31</v>
      </c>
      <c r="CT10" s="57">
        <v>0.55</v>
      </c>
      <c r="CU10" s="88">
        <f>IF(CT10="","",IF(CT10&lt;MinMaxWorkouts!$E$11,MinMaxWorkouts!$E$11,IF(CT10&gt;MinMaxWorkouts!$F$11,MinMaxWorkouts!$F$11,IF(CT10="M",MinMaxWorkouts!$F$11,CT10))))</f>
        <v>0.55</v>
      </c>
      <c r="CV10" s="89">
        <f t="shared" si="61"/>
        <v>55.00000000000001</v>
      </c>
      <c r="CW10" s="79"/>
      <c r="CX10" s="78">
        <f t="shared" si="62"/>
        <v>0</v>
      </c>
      <c r="CY10" s="80">
        <f t="shared" si="63"/>
        <v>55.00000000000001</v>
      </c>
      <c r="CZ10" s="91">
        <f t="shared" si="64"/>
        <v>0.55</v>
      </c>
      <c r="DA10" s="56">
        <f t="shared" si="65"/>
        <v>626</v>
      </c>
      <c r="DB10" s="60">
        <f t="shared" si="66"/>
        <v>10.26</v>
      </c>
      <c r="DC10" s="57">
        <v>0.49</v>
      </c>
      <c r="DD10" s="88">
        <f>IF(DC10="","",IF(DC10&lt;MinMaxWorkouts!$E$12,MinMaxWorkouts!$E$12,IF(DC10&gt;MinMaxWorkouts!$F$12,MinMaxWorkouts!$F$12,IF(DC10="M",MinMaxWorkouts!$F$12,DC10))))</f>
        <v>0.49</v>
      </c>
      <c r="DE10" s="89">
        <f t="shared" si="67"/>
        <v>49</v>
      </c>
      <c r="DF10" s="79"/>
      <c r="DG10" s="78">
        <f t="shared" si="68"/>
        <v>0</v>
      </c>
      <c r="DH10" s="80">
        <f t="shared" si="69"/>
        <v>49</v>
      </c>
      <c r="DI10" s="91">
        <f t="shared" si="70"/>
        <v>0.49</v>
      </c>
      <c r="DJ10" s="56">
        <f t="shared" si="71"/>
        <v>675</v>
      </c>
      <c r="DK10" s="60">
        <f t="shared" si="72"/>
        <v>11.15</v>
      </c>
      <c r="DL10" s="57">
        <v>0.55</v>
      </c>
      <c r="DM10" s="88">
        <f>IF(DL10="","",IF(DL10&lt;MinMaxWorkouts!$E$13,MinMaxWorkouts!$E$13,IF(DL10&gt;MinMaxWorkouts!$F$13,MinMaxWorkouts!$F$13,IF(DL10="M",MinMaxWorkouts!$F$13,DL10))))</f>
        <v>0.55</v>
      </c>
      <c r="DN10" s="89">
        <f t="shared" si="73"/>
        <v>55.00000000000001</v>
      </c>
      <c r="DO10" s="79"/>
      <c r="DP10" s="78">
        <f t="shared" si="74"/>
        <v>0</v>
      </c>
      <c r="DQ10" s="80">
        <f t="shared" si="75"/>
        <v>55.00000000000001</v>
      </c>
      <c r="DR10" s="91">
        <f t="shared" si="76"/>
        <v>0.55</v>
      </c>
      <c r="DS10" s="64">
        <f t="shared" si="77"/>
        <v>730</v>
      </c>
      <c r="DT10" s="65">
        <f t="shared" si="78"/>
        <v>12.1</v>
      </c>
      <c r="DU10" s="65">
        <f t="shared" si="79"/>
        <v>12.1</v>
      </c>
      <c r="DV10" s="57">
        <v>1.28</v>
      </c>
      <c r="DW10" s="88">
        <f>IF(DV10="","",IF(DV10&lt;MinMaxWorkouts!$E$14,MinMaxWorkouts!$E$14,IF(DV10&gt;MinMaxWorkouts!$F$14,MinMaxWorkouts!$F$14,IF(DV10="M",MinMaxWorkouts!$F$14,DV10))))</f>
        <v>1.28</v>
      </c>
      <c r="DX10" s="89">
        <f t="shared" si="80"/>
        <v>88</v>
      </c>
      <c r="DY10" s="79"/>
      <c r="DZ10" s="78">
        <f t="shared" si="81"/>
        <v>0</v>
      </c>
      <c r="EA10" s="80">
        <f t="shared" si="82"/>
        <v>88</v>
      </c>
      <c r="EB10" s="91">
        <f t="shared" si="83"/>
        <v>1.28</v>
      </c>
      <c r="EC10" s="56">
        <f t="shared" si="84"/>
        <v>818</v>
      </c>
      <c r="ED10" s="57">
        <v>1.29</v>
      </c>
      <c r="EE10" s="88">
        <f>IF(ED10="","",IF(ED10&lt;MinMaxWorkouts!$E$15,MinMaxWorkouts!$E$15,IF(ED10&gt;MinMaxWorkouts!$F$15,MinMaxWorkouts!$F$15,IF(ED10="M",MinMaxWorkouts!$F$15,ED10))))</f>
        <v>1.29</v>
      </c>
      <c r="EF10" s="89">
        <f t="shared" si="85"/>
        <v>89</v>
      </c>
      <c r="EG10" s="79"/>
      <c r="EH10" s="78">
        <f t="shared" si="86"/>
        <v>0</v>
      </c>
      <c r="EI10" s="80">
        <f t="shared" si="87"/>
        <v>89</v>
      </c>
      <c r="EJ10" s="91">
        <f t="shared" si="88"/>
        <v>1.29</v>
      </c>
      <c r="EK10" s="56">
        <f t="shared" si="89"/>
        <v>907</v>
      </c>
      <c r="EL10" s="60">
        <f t="shared" si="90"/>
        <v>15.07</v>
      </c>
      <c r="EM10" s="57">
        <v>0.44</v>
      </c>
      <c r="EN10" s="88">
        <f>IF(EM10="","",IF(EM10&lt;MinMaxWorkouts!$E$16,MinMaxWorkouts!$E$16,IF(EM10&gt;MinMaxWorkouts!$F$16,MinMaxWorkouts!$F$16,IF(EM10="M",MinMaxWorkouts!$F$16,EM10))))</f>
        <v>0.44</v>
      </c>
      <c r="EO10" s="89">
        <f t="shared" si="91"/>
        <v>44</v>
      </c>
      <c r="EP10" s="79"/>
      <c r="EQ10" s="78">
        <f t="shared" si="92"/>
        <v>0</v>
      </c>
      <c r="ER10" s="80">
        <f t="shared" si="93"/>
        <v>44</v>
      </c>
      <c r="ES10" s="91">
        <f t="shared" si="94"/>
        <v>0.44</v>
      </c>
      <c r="ET10" s="56">
        <f t="shared" si="95"/>
        <v>951</v>
      </c>
      <c r="EU10" s="60">
        <f t="shared" si="96"/>
        <v>15.51</v>
      </c>
      <c r="EV10" s="57">
        <v>0.48</v>
      </c>
      <c r="EW10" s="77">
        <f>IF(EV10="","",IF(EV10&lt;MinMaxWorkouts!$E$17,MinMaxWorkouts!$E$17,IF(EV10&gt;MinMaxWorkouts!$F$17,MinMaxWorkouts!$F$17,IF(EV10="M",MinMaxWorkouts!$F$17,EV10))))</f>
        <v>0.48</v>
      </c>
      <c r="EX10" s="89">
        <f t="shared" si="97"/>
        <v>48</v>
      </c>
      <c r="EY10" s="79"/>
      <c r="EZ10" s="78">
        <f t="shared" si="98"/>
        <v>0</v>
      </c>
      <c r="FA10" s="80">
        <f t="shared" si="99"/>
        <v>48</v>
      </c>
      <c r="FB10" s="91">
        <f t="shared" si="100"/>
        <v>0.48</v>
      </c>
      <c r="FC10" s="56">
        <f t="shared" si="101"/>
        <v>999</v>
      </c>
      <c r="FD10" s="60">
        <f t="shared" si="102"/>
        <v>16.39</v>
      </c>
      <c r="FE10" s="57">
        <v>0.55</v>
      </c>
      <c r="FF10" s="77">
        <f>IF(FE10="","",IF(FE10&lt;MinMaxWorkouts!$E$18,MinMaxWorkouts!$E$18,IF(FE10&gt;MinMaxWorkouts!$F$18,MinMaxWorkouts!$F$18,IF(FE10="M",MinMaxWorkouts!$F$18,FE10))))</f>
        <v>0.55</v>
      </c>
      <c r="FG10" s="89">
        <f t="shared" si="103"/>
        <v>55.00000000000001</v>
      </c>
      <c r="FH10" s="79"/>
      <c r="FI10" s="78">
        <f t="shared" si="104"/>
        <v>0</v>
      </c>
      <c r="FJ10" s="96">
        <f t="shared" si="105"/>
        <v>55.00000000000001</v>
      </c>
      <c r="FK10" s="97">
        <f t="shared" si="106"/>
        <v>0.55</v>
      </c>
      <c r="FL10" s="56">
        <f t="shared" si="107"/>
        <v>1054</v>
      </c>
      <c r="FM10" s="60">
        <f t="shared" si="108"/>
        <v>17.34</v>
      </c>
      <c r="FN10" s="61">
        <f>IF(FM10="","",RANK(FM10,FM$3:FM$49,1))</f>
        <v>8</v>
      </c>
      <c r="FO10" s="57">
        <v>1.28</v>
      </c>
      <c r="FP10" s="88">
        <f>IF(FO10="","",IF(FO10&lt;MinMaxWorkouts!$E$19,MinMaxWorkouts!$E$19,IF(FO10&gt;MinMaxWorkouts!$F$19,MinMaxWorkouts!$F$19,IF(FO10="M",MinMaxWorkouts!$F$19,FO10))))</f>
        <v>1.28</v>
      </c>
      <c r="FQ10" s="89">
        <f t="shared" si="109"/>
        <v>88</v>
      </c>
      <c r="FR10" s="79"/>
      <c r="FS10" s="78">
        <f t="shared" si="110"/>
        <v>0</v>
      </c>
      <c r="FT10" s="80">
        <f t="shared" si="111"/>
        <v>88</v>
      </c>
      <c r="FU10" s="91">
        <f t="shared" si="112"/>
        <v>1.28</v>
      </c>
      <c r="FV10" s="56">
        <f t="shared" si="113"/>
        <v>1142</v>
      </c>
      <c r="FW10" s="60">
        <f t="shared" si="114"/>
        <v>11.42</v>
      </c>
      <c r="FX10" s="57">
        <v>0.46</v>
      </c>
      <c r="FY10" s="88">
        <f>IF(FX10="","",IF(FX10&lt;MinMaxWorkouts!$E$20,MinMaxWorkouts!$E$20,IF(FX10&gt;MinMaxWorkouts!$F$20,MinMaxWorkouts!$F$20,IF(FX10="M",MinMaxWorkouts!$F$20,FX10))))</f>
        <v>0.48</v>
      </c>
      <c r="FZ10" s="89">
        <f t="shared" si="115"/>
        <v>48</v>
      </c>
      <c r="GA10" s="79"/>
      <c r="GB10" s="78">
        <f t="shared" si="116"/>
        <v>0</v>
      </c>
      <c r="GC10" s="80">
        <f t="shared" si="117"/>
        <v>48</v>
      </c>
      <c r="GD10" s="91">
        <f t="shared" si="118"/>
        <v>0.48</v>
      </c>
      <c r="GE10" s="56">
        <f t="shared" si="119"/>
        <v>1190</v>
      </c>
      <c r="GF10" s="60">
        <f t="shared" si="120"/>
        <v>11.9</v>
      </c>
      <c r="GG10" s="57">
        <v>0.51</v>
      </c>
      <c r="GH10" s="88">
        <f>IF(GG10="","",IF(GG10&lt;MinMaxWorkouts!$E$21,MinMaxWorkouts!$E$21,IF(GG10&gt;MinMaxWorkouts!$F$21,MinMaxWorkouts!$F$21,IF(GG10="M",MinMaxWorkouts!$F$21,GG10))))</f>
        <v>0.51</v>
      </c>
      <c r="GI10" s="89">
        <f t="shared" si="143"/>
        <v>51</v>
      </c>
      <c r="GJ10" s="79"/>
      <c r="GK10" s="78">
        <f t="shared" si="121"/>
        <v>0</v>
      </c>
      <c r="GL10" s="80">
        <f t="shared" si="122"/>
        <v>51</v>
      </c>
      <c r="GM10" s="91">
        <f t="shared" si="123"/>
        <v>0.51</v>
      </c>
      <c r="GN10" s="56">
        <f t="shared" si="124"/>
        <v>1241</v>
      </c>
      <c r="GO10" s="60">
        <f t="shared" si="125"/>
        <v>12.41</v>
      </c>
      <c r="GP10" s="57">
        <v>1.26</v>
      </c>
      <c r="GQ10" s="88">
        <f>IF(GP10="","",IF(GP10&lt;MinMaxWorkouts!$E$22,MinMaxWorkouts!$E$22,IF(GP10&gt;MinMaxWorkouts!$F$22,MinMaxWorkouts!$F$22,IF(GP10="M",MinMaxWorkouts!$F$22,GP10))))</f>
        <v>1.26</v>
      </c>
      <c r="GR10" s="89">
        <f t="shared" si="144"/>
        <v>86</v>
      </c>
      <c r="GS10" s="79"/>
      <c r="GT10" s="78">
        <f t="shared" si="126"/>
        <v>0</v>
      </c>
      <c r="GU10" s="80">
        <f t="shared" si="127"/>
        <v>86</v>
      </c>
      <c r="GV10" s="91">
        <f t="shared" si="128"/>
        <v>1.26</v>
      </c>
      <c r="GW10" s="56">
        <f t="shared" si="129"/>
        <v>1327</v>
      </c>
      <c r="GX10" s="60">
        <f t="shared" si="130"/>
        <v>13.27</v>
      </c>
      <c r="GY10" s="57">
        <v>0.48</v>
      </c>
      <c r="GZ10" s="88">
        <f>IF(GY10="","",IF(GY10&lt;MinMaxWorkouts!$E$23,MinMaxWorkouts!$E$23,IF(GY10&gt;MinMaxWorkouts!$F$23,MinMaxWorkouts!$F$23,IF(GY10="M",MinMaxWorkouts!$F$23,GY10))))</f>
        <v>0.48</v>
      </c>
      <c r="HA10" s="89">
        <f t="shared" si="145"/>
        <v>48</v>
      </c>
      <c r="HB10" s="79"/>
      <c r="HC10" s="78">
        <f t="shared" si="131"/>
        <v>0</v>
      </c>
      <c r="HD10" s="80">
        <f t="shared" si="132"/>
        <v>48</v>
      </c>
      <c r="HE10" s="91">
        <f t="shared" si="133"/>
        <v>0.48</v>
      </c>
      <c r="HF10" s="56">
        <f t="shared" si="134"/>
        <v>1375</v>
      </c>
      <c r="HG10" s="60">
        <f t="shared" si="135"/>
        <v>13.75</v>
      </c>
      <c r="HH10" s="57">
        <v>0.43</v>
      </c>
      <c r="HI10" s="88">
        <f>IF(HH10="","",IF(HH10&lt;MinMaxWorkouts!$E$24,MinMaxWorkouts!$E$24,IF(HH10&gt;MinMaxWorkouts!$F$24,MinMaxWorkouts!$F$24,IF(HH10="M",MinMaxWorkouts!$F$24,HH10))))</f>
        <v>0.43</v>
      </c>
      <c r="HJ10" s="89">
        <f t="shared" si="136"/>
        <v>43</v>
      </c>
      <c r="HK10" s="79"/>
      <c r="HL10" s="78">
        <f t="shared" si="137"/>
        <v>0</v>
      </c>
      <c r="HM10" s="80">
        <f t="shared" si="138"/>
        <v>43</v>
      </c>
      <c r="HN10" s="91">
        <f t="shared" si="139"/>
        <v>0.43</v>
      </c>
      <c r="HO10" s="99"/>
      <c r="HP10" s="58"/>
      <c r="HQ10" s="42">
        <f t="shared" si="140"/>
        <v>1418</v>
      </c>
      <c r="HR10" s="57"/>
      <c r="HS10" s="66">
        <f t="shared" si="141"/>
        <v>23.38</v>
      </c>
      <c r="HT10" s="67">
        <v>3</v>
      </c>
      <c r="HU10" s="68">
        <f>IF(B10="","DNS",IF(HS10="","DNF",RANK(HS10,HS$3:HS$49,1)))</f>
        <v>8</v>
      </c>
      <c r="HV10" s="68">
        <f t="shared" si="142"/>
        <v>8</v>
      </c>
    </row>
    <row r="11" spans="1:230" ht="15.75">
      <c r="A11" s="112">
        <v>25</v>
      </c>
      <c r="B11" s="54">
        <f t="shared" si="0"/>
        <v>250</v>
      </c>
      <c r="C11" s="129" t="s">
        <v>260</v>
      </c>
      <c r="D11" s="130" t="str">
        <f>LEFT(C11,1)</f>
        <v>M</v>
      </c>
      <c r="E11" s="130">
        <f t="shared" si="1"/>
        <v>7</v>
      </c>
      <c r="F11" s="78" t="str">
        <f t="shared" si="2"/>
        <v> Nugent</v>
      </c>
      <c r="G11" s="131" t="s">
        <v>261</v>
      </c>
      <c r="H11" s="78" t="str">
        <f t="shared" si="3"/>
        <v>C</v>
      </c>
      <c r="I11" s="130">
        <f t="shared" si="4"/>
        <v>6</v>
      </c>
      <c r="J11" s="78" t="str">
        <f t="shared" si="5"/>
        <v> Dwyer</v>
      </c>
      <c r="K11" s="130" t="str">
        <f t="shared" si="6"/>
        <v>M. Nugent/C. Dwyer</v>
      </c>
      <c r="L11" s="132" t="s">
        <v>310</v>
      </c>
      <c r="M11" s="122" t="s">
        <v>355</v>
      </c>
      <c r="N11" s="123">
        <v>1</v>
      </c>
      <c r="O11" s="135">
        <f>O10+MinMaxWorkouts!J$2</f>
        <v>0.42291666666666666</v>
      </c>
      <c r="P11" s="55"/>
      <c r="Q11" s="56">
        <f t="shared" si="7"/>
        <v>0</v>
      </c>
      <c r="R11" s="57">
        <v>0.51</v>
      </c>
      <c r="S11" s="77">
        <f>IF(R11="","",IF(R11&lt;MinMaxWorkouts!$E$2,MinMaxWorkouts!$E$2,IF(R11&gt;MinMaxWorkouts!$F$2,MinMaxWorkouts!$F$2,IF(R11="M",MinMaxWorkouts!$D$2,R11))))</f>
        <v>0.51</v>
      </c>
      <c r="T11" s="78">
        <f t="shared" si="8"/>
        <v>51</v>
      </c>
      <c r="U11" s="79"/>
      <c r="V11" s="78">
        <f t="shared" si="9"/>
        <v>0</v>
      </c>
      <c r="W11" s="80">
        <f t="shared" si="10"/>
        <v>51</v>
      </c>
      <c r="X11" s="81">
        <f t="shared" si="11"/>
        <v>0.51</v>
      </c>
      <c r="Y11" s="57">
        <v>0.42</v>
      </c>
      <c r="Z11" s="77">
        <f>IF(Y11="","",IF(Y11&lt;MinMaxWorkouts!$E$3,MinMaxWorkouts!$E$3,IF(Y11&gt;MinMaxWorkouts!$F$3,MinMaxWorkouts!$F$3,IF(Y11="M",MinMaxWorkouts!$F$3,Y11))))</f>
        <v>0.42</v>
      </c>
      <c r="AA11" s="78">
        <f t="shared" si="12"/>
        <v>42</v>
      </c>
      <c r="AB11" s="79"/>
      <c r="AC11" s="78">
        <f t="shared" si="13"/>
        <v>0</v>
      </c>
      <c r="AD11" s="80">
        <f t="shared" si="14"/>
        <v>42</v>
      </c>
      <c r="AE11" s="81">
        <f t="shared" si="15"/>
        <v>0.42</v>
      </c>
      <c r="AF11" s="56">
        <f t="shared" si="16"/>
        <v>93</v>
      </c>
      <c r="AG11" s="60">
        <f t="shared" si="17"/>
        <v>1.33</v>
      </c>
      <c r="AH11" s="57">
        <v>0.58</v>
      </c>
      <c r="AI11" s="104">
        <f>IF(AH11="","",IF(AH11&lt;MinMaxWorkouts!$E$4,MinMaxWorkouts!$E$4,IF(AH11&gt;MinMaxWorkouts!$F$4,MinMaxWorkouts!$F$4,IF(AH11="M",MinMaxWorkouts!$F$4,AH11))))</f>
        <v>0.58</v>
      </c>
      <c r="AJ11" s="78">
        <f t="shared" si="18"/>
        <v>57.99999999999999</v>
      </c>
      <c r="AK11" s="79"/>
      <c r="AL11" s="78">
        <f t="shared" si="19"/>
        <v>0</v>
      </c>
      <c r="AM11" s="80">
        <f t="shared" si="20"/>
        <v>57.99999999999999</v>
      </c>
      <c r="AN11" s="81">
        <f t="shared" si="21"/>
        <v>0.58</v>
      </c>
      <c r="AO11" s="56">
        <f t="shared" si="22"/>
        <v>151</v>
      </c>
      <c r="AP11" s="60">
        <f t="shared" si="23"/>
        <v>2.31</v>
      </c>
      <c r="AQ11" s="59">
        <v>1.05</v>
      </c>
      <c r="AR11" s="104">
        <f>IF(AQ11="","",IF(AQ11&lt;MinMaxWorkouts!$E$5,MinMaxWorkouts!$E$5,IF(AQ11&gt;MinMaxWorkouts!$F$5,MinMaxWorkouts!$F$5,IF(AQ11="M",MinMaxWorkouts!$F$5,AQ11))))</f>
        <v>1.05</v>
      </c>
      <c r="AS11" s="78">
        <f t="shared" si="24"/>
        <v>65</v>
      </c>
      <c r="AT11" s="79"/>
      <c r="AU11" s="78">
        <f t="shared" si="25"/>
        <v>0</v>
      </c>
      <c r="AV11" s="80">
        <f t="shared" si="26"/>
        <v>65</v>
      </c>
      <c r="AW11" s="81">
        <f t="shared" si="27"/>
        <v>1.05</v>
      </c>
      <c r="AX11" s="56">
        <f t="shared" si="28"/>
        <v>216</v>
      </c>
      <c r="AY11" s="62">
        <f t="shared" si="29"/>
        <v>3.36</v>
      </c>
      <c r="AZ11" s="57">
        <v>1.03</v>
      </c>
      <c r="BA11" s="77">
        <f>IF(AZ11="","",IF(AZ11&lt;MinMaxWorkouts!$E$6,MinMaxWorkouts!$E$6,IF(AZ11&gt;MinMaxWorkouts!$F$6,MinMaxWorkouts!$F$6,IF(AZ11="M",MinMaxWorkouts!$F$6,AZ11))))</f>
        <v>1.03</v>
      </c>
      <c r="BB11" s="78">
        <f t="shared" si="30"/>
        <v>63</v>
      </c>
      <c r="BC11" s="79"/>
      <c r="BD11" s="78">
        <f t="shared" si="31"/>
        <v>0</v>
      </c>
      <c r="BE11" s="80">
        <f t="shared" si="32"/>
        <v>63</v>
      </c>
      <c r="BF11" s="83">
        <f t="shared" si="33"/>
        <v>1.03</v>
      </c>
      <c r="BG11" s="56">
        <f t="shared" si="34"/>
        <v>279</v>
      </c>
      <c r="BH11" s="62">
        <f t="shared" si="35"/>
        <v>4.39</v>
      </c>
      <c r="BI11" s="100">
        <f t="shared" si="36"/>
        <v>14</v>
      </c>
      <c r="BJ11" s="57">
        <v>1.35</v>
      </c>
      <c r="BK11" s="77">
        <f>IF(BJ11="","",IF(BJ11&lt;MinMaxWorkouts!$E$7,MinMaxWorkouts!$E$7,IF(BJ11&gt;MinMaxWorkouts!$F$7,MinMaxWorkouts!$F$7,IF(BJ11="M",MinMaxWorkouts!$F$7,BJ11))))</f>
        <v>1.35</v>
      </c>
      <c r="BL11" s="78">
        <f t="shared" si="37"/>
        <v>95</v>
      </c>
      <c r="BM11" s="79"/>
      <c r="BN11" s="78">
        <f t="shared" si="38"/>
        <v>0</v>
      </c>
      <c r="BO11" s="80">
        <f t="shared" si="39"/>
        <v>95</v>
      </c>
      <c r="BP11" s="83">
        <f t="shared" si="40"/>
        <v>1.35</v>
      </c>
      <c r="BQ11" s="56">
        <f t="shared" si="41"/>
        <v>374</v>
      </c>
      <c r="BR11" s="60">
        <f t="shared" si="42"/>
        <v>6.14</v>
      </c>
      <c r="BS11" s="57">
        <v>1.33</v>
      </c>
      <c r="BT11" s="77">
        <f>IF(BS11="","",IF(BS11&lt;MinMaxWorkouts!$E$8,MinMaxWorkouts!$E$8,IF(BS11&gt;MinMaxWorkouts!$F$8,MinMaxWorkouts!$F$8,IF(BS11="M",MinMaxWorkouts!$F$8,BS11))))</f>
        <v>1.33</v>
      </c>
      <c r="BU11" s="78">
        <f t="shared" si="43"/>
        <v>93</v>
      </c>
      <c r="BV11" s="79"/>
      <c r="BW11" s="78">
        <f t="shared" si="44"/>
        <v>0</v>
      </c>
      <c r="BX11" s="80">
        <f t="shared" si="45"/>
        <v>93</v>
      </c>
      <c r="BY11" s="85">
        <f t="shared" si="46"/>
        <v>1.33</v>
      </c>
      <c r="BZ11" s="56">
        <f t="shared" si="47"/>
        <v>467</v>
      </c>
      <c r="CA11" s="63">
        <f t="shared" si="48"/>
        <v>7.47</v>
      </c>
      <c r="CB11" s="57">
        <v>0.5</v>
      </c>
      <c r="CC11" s="88">
        <f>IF(CB11="","",IF(CB11&lt;MinMaxWorkouts!$E$9,MinMaxWorkouts!$E$9,IF(CB11&gt;MinMaxWorkouts!$F$9,MinMaxWorkouts!$F$9,IF(CB11="M",MinMaxWorkouts!$F$9,CB11))))</f>
        <v>0.5</v>
      </c>
      <c r="CD11" s="89">
        <f t="shared" si="49"/>
        <v>50</v>
      </c>
      <c r="CE11" s="79"/>
      <c r="CF11" s="78">
        <f t="shared" si="50"/>
        <v>0</v>
      </c>
      <c r="CG11" s="80">
        <f t="shared" si="51"/>
        <v>50</v>
      </c>
      <c r="CH11" s="85">
        <f t="shared" si="52"/>
        <v>0.5</v>
      </c>
      <c r="CI11" s="56">
        <f t="shared" si="53"/>
        <v>517</v>
      </c>
      <c r="CJ11" s="60">
        <f t="shared" si="54"/>
        <v>8.37</v>
      </c>
      <c r="CK11" s="57">
        <v>0.42</v>
      </c>
      <c r="CL11" s="88">
        <f>IF(CK11="","",IF(CK11&lt;MinMaxWorkouts!$E$10,MinMaxWorkouts!$E$10,IF(CK11&gt;MinMaxWorkouts!$F$10,MinMaxWorkouts!$F$10,IF(CK11="M",MinMaxWorkouts!$F$10,CK11))))</f>
        <v>0.42</v>
      </c>
      <c r="CM11" s="89">
        <f t="shared" si="55"/>
        <v>42</v>
      </c>
      <c r="CN11" s="79"/>
      <c r="CO11" s="78">
        <f t="shared" si="56"/>
        <v>0</v>
      </c>
      <c r="CP11" s="80">
        <f t="shared" si="57"/>
        <v>42</v>
      </c>
      <c r="CQ11" s="85">
        <f t="shared" si="58"/>
        <v>0.42</v>
      </c>
      <c r="CR11" s="56">
        <f t="shared" si="59"/>
        <v>559</v>
      </c>
      <c r="CS11" s="60">
        <f t="shared" si="60"/>
        <v>9.19</v>
      </c>
      <c r="CT11" s="57">
        <v>0.55</v>
      </c>
      <c r="CU11" s="88">
        <f>IF(CT11="","",IF(CT11&lt;MinMaxWorkouts!$E$11,MinMaxWorkouts!$E$11,IF(CT11&gt;MinMaxWorkouts!$F$11,MinMaxWorkouts!$F$11,IF(CT11="M",MinMaxWorkouts!$F$11,CT11))))</f>
        <v>0.55</v>
      </c>
      <c r="CV11" s="89">
        <f t="shared" si="61"/>
        <v>55.00000000000001</v>
      </c>
      <c r="CW11" s="79"/>
      <c r="CX11" s="78">
        <f t="shared" si="62"/>
        <v>0</v>
      </c>
      <c r="CY11" s="80">
        <f t="shared" si="63"/>
        <v>55.00000000000001</v>
      </c>
      <c r="CZ11" s="91">
        <f t="shared" si="64"/>
        <v>0.55</v>
      </c>
      <c r="DA11" s="56">
        <f t="shared" si="65"/>
        <v>614</v>
      </c>
      <c r="DB11" s="60">
        <f t="shared" si="66"/>
        <v>10.14</v>
      </c>
      <c r="DC11" s="57">
        <v>0.54</v>
      </c>
      <c r="DD11" s="88">
        <f>IF(DC11="","",IF(DC11&lt;MinMaxWorkouts!$E$12,MinMaxWorkouts!$E$12,IF(DC11&gt;MinMaxWorkouts!$F$12,MinMaxWorkouts!$F$12,IF(DC11="M",MinMaxWorkouts!$F$12,DC11))))</f>
        <v>0.54</v>
      </c>
      <c r="DE11" s="89">
        <f t="shared" si="67"/>
        <v>54</v>
      </c>
      <c r="DF11" s="79"/>
      <c r="DG11" s="78">
        <f t="shared" si="68"/>
        <v>0</v>
      </c>
      <c r="DH11" s="80">
        <f t="shared" si="69"/>
        <v>54</v>
      </c>
      <c r="DI11" s="91">
        <f t="shared" si="70"/>
        <v>0.54</v>
      </c>
      <c r="DJ11" s="56">
        <f t="shared" si="71"/>
        <v>668</v>
      </c>
      <c r="DK11" s="60">
        <f t="shared" si="72"/>
        <v>11.08</v>
      </c>
      <c r="DL11" s="57">
        <v>0.58</v>
      </c>
      <c r="DM11" s="88">
        <f>IF(DL11="","",IF(DL11&lt;MinMaxWorkouts!$E$13,MinMaxWorkouts!$E$13,IF(DL11&gt;MinMaxWorkouts!$F$13,MinMaxWorkouts!$F$13,IF(DL11="M",MinMaxWorkouts!$F$13,DL11))))</f>
        <v>0.58</v>
      </c>
      <c r="DN11" s="89">
        <f t="shared" si="73"/>
        <v>57.99999999999999</v>
      </c>
      <c r="DO11" s="79"/>
      <c r="DP11" s="78">
        <f t="shared" si="74"/>
        <v>0</v>
      </c>
      <c r="DQ11" s="80">
        <f t="shared" si="75"/>
        <v>57.99999999999999</v>
      </c>
      <c r="DR11" s="91">
        <f t="shared" si="76"/>
        <v>0.58</v>
      </c>
      <c r="DS11" s="64">
        <f t="shared" si="77"/>
        <v>726</v>
      </c>
      <c r="DT11" s="65">
        <f t="shared" si="78"/>
        <v>12.06</v>
      </c>
      <c r="DU11" s="65">
        <f t="shared" si="79"/>
        <v>12.06</v>
      </c>
      <c r="DV11" s="57">
        <v>1.31</v>
      </c>
      <c r="DW11" s="88">
        <f>IF(DV11="","",IF(DV11&lt;MinMaxWorkouts!$E$14,MinMaxWorkouts!$E$14,IF(DV11&gt;MinMaxWorkouts!$F$14,MinMaxWorkouts!$F$14,IF(DV11="M",MinMaxWorkouts!$F$14,DV11))))</f>
        <v>1.31</v>
      </c>
      <c r="DX11" s="89">
        <f t="shared" si="80"/>
        <v>91</v>
      </c>
      <c r="DY11" s="79"/>
      <c r="DZ11" s="78">
        <f t="shared" si="81"/>
        <v>0</v>
      </c>
      <c r="EA11" s="80">
        <f t="shared" si="82"/>
        <v>91</v>
      </c>
      <c r="EB11" s="91">
        <f t="shared" si="83"/>
        <v>1.31</v>
      </c>
      <c r="EC11" s="56">
        <f t="shared" si="84"/>
        <v>817</v>
      </c>
      <c r="ED11" s="57">
        <v>1.3</v>
      </c>
      <c r="EE11" s="88">
        <f>IF(ED11="","",IF(ED11&lt;MinMaxWorkouts!$E$15,MinMaxWorkouts!$E$15,IF(ED11&gt;MinMaxWorkouts!$F$15,MinMaxWorkouts!$F$15,IF(ED11="M",MinMaxWorkouts!$F$15,ED11))))</f>
        <v>1.3</v>
      </c>
      <c r="EF11" s="89">
        <f t="shared" si="85"/>
        <v>90</v>
      </c>
      <c r="EG11" s="79"/>
      <c r="EH11" s="78">
        <f t="shared" si="86"/>
        <v>0</v>
      </c>
      <c r="EI11" s="80">
        <f t="shared" si="87"/>
        <v>90</v>
      </c>
      <c r="EJ11" s="91">
        <f t="shared" si="88"/>
        <v>1.3</v>
      </c>
      <c r="EK11" s="56">
        <f t="shared" si="89"/>
        <v>907</v>
      </c>
      <c r="EL11" s="60">
        <f t="shared" si="90"/>
        <v>15.07</v>
      </c>
      <c r="EM11" s="57">
        <v>0.46</v>
      </c>
      <c r="EN11" s="88">
        <f>IF(EM11="","",IF(EM11&lt;MinMaxWorkouts!$E$16,MinMaxWorkouts!$E$16,IF(EM11&gt;MinMaxWorkouts!$F$16,MinMaxWorkouts!$F$16,IF(EM11="M",MinMaxWorkouts!$F$16,EM11))))</f>
        <v>0.46</v>
      </c>
      <c r="EO11" s="89">
        <f t="shared" si="91"/>
        <v>46</v>
      </c>
      <c r="EP11" s="79"/>
      <c r="EQ11" s="78">
        <f t="shared" si="92"/>
        <v>0</v>
      </c>
      <c r="ER11" s="80">
        <f t="shared" si="93"/>
        <v>46</v>
      </c>
      <c r="ES11" s="91">
        <f t="shared" si="94"/>
        <v>0.46</v>
      </c>
      <c r="ET11" s="56">
        <f t="shared" si="95"/>
        <v>953</v>
      </c>
      <c r="EU11" s="60">
        <f t="shared" si="96"/>
        <v>15.53</v>
      </c>
      <c r="EV11" s="57">
        <v>0.52</v>
      </c>
      <c r="EW11" s="77">
        <f>IF(EV11="","",IF(EV11&lt;MinMaxWorkouts!$E$17,MinMaxWorkouts!$E$17,IF(EV11&gt;MinMaxWorkouts!$F$17,MinMaxWorkouts!$F$17,IF(EV11="M",MinMaxWorkouts!$F$17,EV11))))</f>
        <v>0.52</v>
      </c>
      <c r="EX11" s="89">
        <f t="shared" si="97"/>
        <v>52</v>
      </c>
      <c r="EY11" s="79"/>
      <c r="EZ11" s="78">
        <f t="shared" si="98"/>
        <v>0</v>
      </c>
      <c r="FA11" s="80">
        <f t="shared" si="99"/>
        <v>52</v>
      </c>
      <c r="FB11" s="91">
        <f t="shared" si="100"/>
        <v>0.52</v>
      </c>
      <c r="FC11" s="56">
        <f t="shared" si="101"/>
        <v>1005</v>
      </c>
      <c r="FD11" s="60">
        <f t="shared" si="102"/>
        <v>16.45</v>
      </c>
      <c r="FE11" s="57">
        <v>0.56</v>
      </c>
      <c r="FF11" s="77">
        <f>IF(FE11="","",IF(FE11&lt;MinMaxWorkouts!$E$18,MinMaxWorkouts!$E$18,IF(FE11&gt;MinMaxWorkouts!$F$18,MinMaxWorkouts!$F$18,IF(FE11="M",MinMaxWorkouts!$F$18,FE11))))</f>
        <v>0.56</v>
      </c>
      <c r="FG11" s="89">
        <f t="shared" si="103"/>
        <v>56.00000000000001</v>
      </c>
      <c r="FH11" s="79"/>
      <c r="FI11" s="78">
        <f t="shared" si="104"/>
        <v>0</v>
      </c>
      <c r="FJ11" s="96">
        <f t="shared" si="105"/>
        <v>56.00000000000001</v>
      </c>
      <c r="FK11" s="97">
        <f t="shared" si="106"/>
        <v>0.56</v>
      </c>
      <c r="FL11" s="56">
        <f t="shared" si="107"/>
        <v>1061</v>
      </c>
      <c r="FM11" s="60">
        <f t="shared" si="108"/>
        <v>17.41</v>
      </c>
      <c r="FN11" s="61">
        <f>IF(FM11="","",RANK(FM11,FM$3:FM$49,1))</f>
        <v>9</v>
      </c>
      <c r="FO11" s="57">
        <v>1.27</v>
      </c>
      <c r="FP11" s="88">
        <f>IF(FO11="","",IF(FO11&lt;MinMaxWorkouts!$E$19,MinMaxWorkouts!$E$19,IF(FO11&gt;MinMaxWorkouts!$F$19,MinMaxWorkouts!$F$19,IF(FO11="M",MinMaxWorkouts!$F$19,FO11))))</f>
        <v>1.27</v>
      </c>
      <c r="FQ11" s="89">
        <f t="shared" si="109"/>
        <v>87</v>
      </c>
      <c r="FR11" s="79"/>
      <c r="FS11" s="78">
        <f t="shared" si="110"/>
        <v>0</v>
      </c>
      <c r="FT11" s="80">
        <f t="shared" si="111"/>
        <v>87</v>
      </c>
      <c r="FU11" s="91">
        <f t="shared" si="112"/>
        <v>1.27</v>
      </c>
      <c r="FV11" s="56">
        <f t="shared" si="113"/>
        <v>1148</v>
      </c>
      <c r="FW11" s="60">
        <f t="shared" si="114"/>
        <v>11.48</v>
      </c>
      <c r="FX11" s="57">
        <v>0.46</v>
      </c>
      <c r="FY11" s="88">
        <f>IF(FX11="","",IF(FX11&lt;MinMaxWorkouts!$E$20,MinMaxWorkouts!$E$20,IF(FX11&gt;MinMaxWorkouts!$F$20,MinMaxWorkouts!$F$20,IF(FX11="M",MinMaxWorkouts!$F$20,FX11))))</f>
        <v>0.48</v>
      </c>
      <c r="FZ11" s="89">
        <f t="shared" si="115"/>
        <v>48</v>
      </c>
      <c r="GA11" s="79"/>
      <c r="GB11" s="78">
        <f t="shared" si="116"/>
        <v>0</v>
      </c>
      <c r="GC11" s="80">
        <f t="shared" si="117"/>
        <v>48</v>
      </c>
      <c r="GD11" s="91">
        <f t="shared" si="118"/>
        <v>0.48</v>
      </c>
      <c r="GE11" s="56">
        <f t="shared" si="119"/>
        <v>1196</v>
      </c>
      <c r="GF11" s="60">
        <f t="shared" si="120"/>
        <v>11.96</v>
      </c>
      <c r="GG11" s="57">
        <v>0.43</v>
      </c>
      <c r="GH11" s="88">
        <f>IF(GG11="","",IF(GG11&lt;MinMaxWorkouts!$E$21,MinMaxWorkouts!$E$21,IF(GG11&gt;MinMaxWorkouts!$F$21,MinMaxWorkouts!$F$21,IF(GG11="M",MinMaxWorkouts!$F$21,GG11))))</f>
        <v>0.43</v>
      </c>
      <c r="GI11" s="89">
        <f t="shared" si="143"/>
        <v>43</v>
      </c>
      <c r="GJ11" s="79"/>
      <c r="GK11" s="78">
        <f t="shared" si="121"/>
        <v>0</v>
      </c>
      <c r="GL11" s="80">
        <f t="shared" si="122"/>
        <v>43</v>
      </c>
      <c r="GM11" s="91">
        <f t="shared" si="123"/>
        <v>0.43</v>
      </c>
      <c r="GN11" s="56">
        <f t="shared" si="124"/>
        <v>1239</v>
      </c>
      <c r="GO11" s="60">
        <f t="shared" si="125"/>
        <v>12.39</v>
      </c>
      <c r="GP11" s="57">
        <v>1.29</v>
      </c>
      <c r="GQ11" s="88">
        <f>IF(GP11="","",IF(GP11&lt;MinMaxWorkouts!$E$22,MinMaxWorkouts!$E$22,IF(GP11&gt;MinMaxWorkouts!$F$22,MinMaxWorkouts!$F$22,IF(GP11="M",MinMaxWorkouts!$F$22,GP11))))</f>
        <v>1.29</v>
      </c>
      <c r="GR11" s="89">
        <f t="shared" si="144"/>
        <v>89</v>
      </c>
      <c r="GS11" s="79"/>
      <c r="GT11" s="78">
        <f t="shared" si="126"/>
        <v>0</v>
      </c>
      <c r="GU11" s="80">
        <f t="shared" si="127"/>
        <v>89</v>
      </c>
      <c r="GV11" s="91">
        <f t="shared" si="128"/>
        <v>1.29</v>
      </c>
      <c r="GW11" s="56">
        <f t="shared" si="129"/>
        <v>1328</v>
      </c>
      <c r="GX11" s="60">
        <f t="shared" si="130"/>
        <v>13.28</v>
      </c>
      <c r="GY11" s="57">
        <v>0.52</v>
      </c>
      <c r="GZ11" s="88">
        <f>IF(GY11="","",IF(GY11&lt;MinMaxWorkouts!$E$23,MinMaxWorkouts!$E$23,IF(GY11&gt;MinMaxWorkouts!$F$23,MinMaxWorkouts!$F$23,IF(GY11="M",MinMaxWorkouts!$F$23,GY11))))</f>
        <v>0.52</v>
      </c>
      <c r="HA11" s="89">
        <f t="shared" si="145"/>
        <v>52</v>
      </c>
      <c r="HB11" s="79"/>
      <c r="HC11" s="78">
        <f t="shared" si="131"/>
        <v>0</v>
      </c>
      <c r="HD11" s="80">
        <f t="shared" si="132"/>
        <v>52</v>
      </c>
      <c r="HE11" s="91">
        <f t="shared" si="133"/>
        <v>0.52</v>
      </c>
      <c r="HF11" s="56">
        <f t="shared" si="134"/>
        <v>1380</v>
      </c>
      <c r="HG11" s="60">
        <f t="shared" si="135"/>
        <v>13.8</v>
      </c>
      <c r="HH11" s="57">
        <v>0.43</v>
      </c>
      <c r="HI11" s="88">
        <f>IF(HH11="","",IF(HH11&lt;MinMaxWorkouts!$E$24,MinMaxWorkouts!$E$24,IF(HH11&gt;MinMaxWorkouts!$F$24,MinMaxWorkouts!$F$24,IF(HH11="M",MinMaxWorkouts!$F$24,HH11))))</f>
        <v>0.43</v>
      </c>
      <c r="HJ11" s="89">
        <f t="shared" si="136"/>
        <v>43</v>
      </c>
      <c r="HK11" s="79"/>
      <c r="HL11" s="78">
        <f t="shared" si="137"/>
        <v>0</v>
      </c>
      <c r="HM11" s="80">
        <f t="shared" si="138"/>
        <v>43</v>
      </c>
      <c r="HN11" s="91">
        <f t="shared" si="139"/>
        <v>0.43</v>
      </c>
      <c r="HO11" s="99"/>
      <c r="HP11" s="58"/>
      <c r="HQ11" s="42">
        <f t="shared" si="140"/>
        <v>1423</v>
      </c>
      <c r="HR11" s="57"/>
      <c r="HS11" s="66">
        <f t="shared" si="141"/>
        <v>23.43</v>
      </c>
      <c r="HT11" s="67">
        <v>2</v>
      </c>
      <c r="HU11" s="68">
        <f>IF(B11="","DNS",IF(HS11="","DNF",RANK(HS11,HS$3:HS$49,1)))</f>
        <v>9</v>
      </c>
      <c r="HV11" s="68">
        <f t="shared" si="142"/>
        <v>9</v>
      </c>
    </row>
    <row r="12" spans="1:230" ht="15.75">
      <c r="A12" s="112">
        <v>14</v>
      </c>
      <c r="B12" s="54">
        <f t="shared" si="0"/>
        <v>140</v>
      </c>
      <c r="C12" s="129" t="s">
        <v>240</v>
      </c>
      <c r="D12" s="130" t="str">
        <f>LEFT(C12,1)</f>
        <v>D</v>
      </c>
      <c r="E12" s="130">
        <f t="shared" si="1"/>
        <v>6</v>
      </c>
      <c r="F12" s="78" t="str">
        <f t="shared" si="2"/>
        <v> Hayes</v>
      </c>
      <c r="G12" s="131" t="s">
        <v>241</v>
      </c>
      <c r="H12" s="78" t="str">
        <f t="shared" si="3"/>
        <v>J</v>
      </c>
      <c r="I12" s="130">
        <f t="shared" si="4"/>
        <v>6</v>
      </c>
      <c r="J12" s="78" t="str">
        <f t="shared" si="5"/>
        <v> Casey</v>
      </c>
      <c r="K12" s="130" t="str">
        <f t="shared" si="6"/>
        <v>D. Hayes/J. Casey</v>
      </c>
      <c r="L12" s="132" t="s">
        <v>311</v>
      </c>
      <c r="M12" s="122" t="s">
        <v>348</v>
      </c>
      <c r="N12" s="123">
        <v>2</v>
      </c>
      <c r="O12" s="135">
        <f>O11+MinMaxWorkouts!J$2</f>
        <v>0.4236111111111111</v>
      </c>
      <c r="P12" s="55"/>
      <c r="Q12" s="56">
        <f t="shared" si="7"/>
        <v>0</v>
      </c>
      <c r="R12" s="57">
        <v>0.47</v>
      </c>
      <c r="S12" s="77">
        <f>IF(R12="","",IF(R12&lt;MinMaxWorkouts!$E$2,MinMaxWorkouts!$E$2,IF(R12&gt;MinMaxWorkouts!$F$2,MinMaxWorkouts!$F$2,IF(R12="M",MinMaxWorkouts!$D$2,R12))))</f>
        <v>0.47</v>
      </c>
      <c r="T12" s="78">
        <f t="shared" si="8"/>
        <v>47</v>
      </c>
      <c r="U12" s="79"/>
      <c r="V12" s="78">
        <f t="shared" si="9"/>
        <v>0</v>
      </c>
      <c r="W12" s="80">
        <f t="shared" si="10"/>
        <v>47</v>
      </c>
      <c r="X12" s="81">
        <f t="shared" si="11"/>
        <v>0.47</v>
      </c>
      <c r="Y12" s="57">
        <v>0.43</v>
      </c>
      <c r="Z12" s="77">
        <f>IF(Y12="","",IF(Y12&lt;MinMaxWorkouts!$E$3,MinMaxWorkouts!$E$3,IF(Y12&gt;MinMaxWorkouts!$F$3,MinMaxWorkouts!$F$3,IF(Y12="M",MinMaxWorkouts!$F$3,Y12))))</f>
        <v>0.43</v>
      </c>
      <c r="AA12" s="78">
        <f t="shared" si="12"/>
        <v>43</v>
      </c>
      <c r="AB12" s="79"/>
      <c r="AC12" s="78">
        <f t="shared" si="13"/>
        <v>0</v>
      </c>
      <c r="AD12" s="80">
        <f t="shared" si="14"/>
        <v>43</v>
      </c>
      <c r="AE12" s="81">
        <f t="shared" si="15"/>
        <v>0.43</v>
      </c>
      <c r="AF12" s="56">
        <f t="shared" si="16"/>
        <v>90</v>
      </c>
      <c r="AG12" s="60">
        <f t="shared" si="17"/>
        <v>1.3</v>
      </c>
      <c r="AH12" s="57">
        <v>0.56</v>
      </c>
      <c r="AI12" s="104">
        <f>IF(AH12="","",IF(AH12&lt;MinMaxWorkouts!$E$4,MinMaxWorkouts!$E$4,IF(AH12&gt;MinMaxWorkouts!$F$4,MinMaxWorkouts!$F$4,IF(AH12="M",MinMaxWorkouts!$F$4,AH12))))</f>
        <v>0.56</v>
      </c>
      <c r="AJ12" s="78">
        <f t="shared" si="18"/>
        <v>56.00000000000001</v>
      </c>
      <c r="AK12" s="79"/>
      <c r="AL12" s="78">
        <f t="shared" si="19"/>
        <v>0</v>
      </c>
      <c r="AM12" s="80">
        <f t="shared" si="20"/>
        <v>56.00000000000001</v>
      </c>
      <c r="AN12" s="81">
        <f t="shared" si="21"/>
        <v>0.56</v>
      </c>
      <c r="AO12" s="56">
        <f t="shared" si="22"/>
        <v>146</v>
      </c>
      <c r="AP12" s="60">
        <f t="shared" si="23"/>
        <v>2.26</v>
      </c>
      <c r="AQ12" s="59">
        <v>0.55</v>
      </c>
      <c r="AR12" s="104">
        <f>IF(AQ12="","",IF(AQ12&lt;MinMaxWorkouts!$E$5,MinMaxWorkouts!$E$5,IF(AQ12&gt;MinMaxWorkouts!$F$5,MinMaxWorkouts!$F$5,IF(AQ12="M",MinMaxWorkouts!$F$5,AQ12))))</f>
        <v>0.55</v>
      </c>
      <c r="AS12" s="78">
        <f t="shared" si="24"/>
        <v>55.00000000000001</v>
      </c>
      <c r="AT12" s="79"/>
      <c r="AU12" s="78">
        <f t="shared" si="25"/>
        <v>0</v>
      </c>
      <c r="AV12" s="80">
        <f t="shared" si="26"/>
        <v>55.00000000000001</v>
      </c>
      <c r="AW12" s="81">
        <f t="shared" si="27"/>
        <v>0.55</v>
      </c>
      <c r="AX12" s="56">
        <f t="shared" si="28"/>
        <v>201</v>
      </c>
      <c r="AY12" s="62">
        <f t="shared" si="29"/>
        <v>3.21</v>
      </c>
      <c r="AZ12" s="57" t="s">
        <v>382</v>
      </c>
      <c r="BA12" s="77">
        <f>IF(AZ12="","",IF(AZ12&lt;MinMaxWorkouts!$E$6,MinMaxWorkouts!$E$6,IF(AZ12&gt;MinMaxWorkouts!$F$6,MinMaxWorkouts!$F$6,IF(AZ12="M",MinMaxWorkouts!$F$6,AZ12))))</f>
        <v>2</v>
      </c>
      <c r="BB12" s="78">
        <f t="shared" si="30"/>
        <v>120</v>
      </c>
      <c r="BC12" s="79"/>
      <c r="BD12" s="78">
        <f t="shared" si="31"/>
        <v>0</v>
      </c>
      <c r="BE12" s="80">
        <f t="shared" si="32"/>
        <v>120</v>
      </c>
      <c r="BF12" s="83">
        <f t="shared" si="33"/>
        <v>2</v>
      </c>
      <c r="BG12" s="56">
        <f t="shared" si="34"/>
        <v>321</v>
      </c>
      <c r="BH12" s="62">
        <f t="shared" si="35"/>
        <v>5.21</v>
      </c>
      <c r="BI12" s="100">
        <f t="shared" si="36"/>
        <v>23</v>
      </c>
      <c r="BJ12" s="57">
        <v>1.36</v>
      </c>
      <c r="BK12" s="77">
        <f>IF(BJ12="","",IF(BJ12&lt;MinMaxWorkouts!$E$7,MinMaxWorkouts!$E$7,IF(BJ12&gt;MinMaxWorkouts!$F$7,MinMaxWorkouts!$F$7,IF(BJ12="M",MinMaxWorkouts!$F$7,BJ12))))</f>
        <v>1.36</v>
      </c>
      <c r="BL12" s="78">
        <f t="shared" si="37"/>
        <v>96</v>
      </c>
      <c r="BM12" s="79"/>
      <c r="BN12" s="78">
        <f t="shared" si="38"/>
        <v>0</v>
      </c>
      <c r="BO12" s="80">
        <f t="shared" si="39"/>
        <v>96</v>
      </c>
      <c r="BP12" s="83">
        <f t="shared" si="40"/>
        <v>1.3599999999999999</v>
      </c>
      <c r="BQ12" s="56">
        <f t="shared" si="41"/>
        <v>417</v>
      </c>
      <c r="BR12" s="60">
        <f t="shared" si="42"/>
        <v>6.57</v>
      </c>
      <c r="BS12" s="57">
        <v>1.28</v>
      </c>
      <c r="BT12" s="77">
        <f>IF(BS12="","",IF(BS12&lt;MinMaxWorkouts!$E$8,MinMaxWorkouts!$E$8,IF(BS12&gt;MinMaxWorkouts!$F$8,MinMaxWorkouts!$F$8,IF(BS12="M",MinMaxWorkouts!$F$8,BS12))))</f>
        <v>1.28</v>
      </c>
      <c r="BU12" s="78">
        <f t="shared" si="43"/>
        <v>88</v>
      </c>
      <c r="BV12" s="79"/>
      <c r="BW12" s="78">
        <f t="shared" si="44"/>
        <v>0</v>
      </c>
      <c r="BX12" s="80">
        <f t="shared" si="45"/>
        <v>88</v>
      </c>
      <c r="BY12" s="85">
        <f t="shared" si="46"/>
        <v>1.28</v>
      </c>
      <c r="BZ12" s="56">
        <f t="shared" si="47"/>
        <v>505</v>
      </c>
      <c r="CA12" s="63">
        <f t="shared" si="48"/>
        <v>8.25</v>
      </c>
      <c r="CB12" s="57">
        <v>0.47</v>
      </c>
      <c r="CC12" s="88">
        <f>IF(CB12="","",IF(CB12&lt;MinMaxWorkouts!$E$9,MinMaxWorkouts!$E$9,IF(CB12&gt;MinMaxWorkouts!$F$9,MinMaxWorkouts!$F$9,IF(CB12="M",MinMaxWorkouts!$F$9,CB12))))</f>
        <v>0.47</v>
      </c>
      <c r="CD12" s="89">
        <f t="shared" si="49"/>
        <v>47</v>
      </c>
      <c r="CE12" s="79"/>
      <c r="CF12" s="78">
        <f t="shared" si="50"/>
        <v>0</v>
      </c>
      <c r="CG12" s="80">
        <f t="shared" si="51"/>
        <v>47</v>
      </c>
      <c r="CH12" s="85">
        <f t="shared" si="52"/>
        <v>0.47</v>
      </c>
      <c r="CI12" s="56">
        <f t="shared" si="53"/>
        <v>552</v>
      </c>
      <c r="CJ12" s="60">
        <f t="shared" si="54"/>
        <v>9.12</v>
      </c>
      <c r="CK12" s="57">
        <v>0.41</v>
      </c>
      <c r="CL12" s="88">
        <f>IF(CK12="","",IF(CK12&lt;MinMaxWorkouts!$E$10,MinMaxWorkouts!$E$10,IF(CK12&gt;MinMaxWorkouts!$F$10,MinMaxWorkouts!$F$10,IF(CK12="M",MinMaxWorkouts!$F$10,CK12))))</f>
        <v>0.41</v>
      </c>
      <c r="CM12" s="89">
        <f t="shared" si="55"/>
        <v>41</v>
      </c>
      <c r="CN12" s="79"/>
      <c r="CO12" s="78">
        <f t="shared" si="56"/>
        <v>0</v>
      </c>
      <c r="CP12" s="80">
        <f t="shared" si="57"/>
        <v>41</v>
      </c>
      <c r="CQ12" s="85">
        <f t="shared" si="58"/>
        <v>0.41</v>
      </c>
      <c r="CR12" s="56">
        <f t="shared" si="59"/>
        <v>593</v>
      </c>
      <c r="CS12" s="60">
        <f t="shared" si="60"/>
        <v>9.53</v>
      </c>
      <c r="CT12" s="57">
        <v>0.51</v>
      </c>
      <c r="CU12" s="88">
        <f>IF(CT12="","",IF(CT12&lt;MinMaxWorkouts!$E$11,MinMaxWorkouts!$E$11,IF(CT12&gt;MinMaxWorkouts!$F$11,MinMaxWorkouts!$F$11,IF(CT12="M",MinMaxWorkouts!$F$11,CT12))))</f>
        <v>0.51</v>
      </c>
      <c r="CV12" s="89">
        <f t="shared" si="61"/>
        <v>51</v>
      </c>
      <c r="CW12" s="79"/>
      <c r="CX12" s="78">
        <f t="shared" si="62"/>
        <v>0</v>
      </c>
      <c r="CY12" s="80">
        <f t="shared" si="63"/>
        <v>51</v>
      </c>
      <c r="CZ12" s="91">
        <f t="shared" si="64"/>
        <v>0.51</v>
      </c>
      <c r="DA12" s="56">
        <f t="shared" si="65"/>
        <v>644</v>
      </c>
      <c r="DB12" s="60">
        <f t="shared" si="66"/>
        <v>10.44</v>
      </c>
      <c r="DC12" s="57">
        <v>0.51</v>
      </c>
      <c r="DD12" s="88">
        <f>IF(DC12="","",IF(DC12&lt;MinMaxWorkouts!$E$12,MinMaxWorkouts!$E$12,IF(DC12&gt;MinMaxWorkouts!$F$12,MinMaxWorkouts!$F$12,IF(DC12="M",MinMaxWorkouts!$F$12,DC12))))</f>
        <v>0.51</v>
      </c>
      <c r="DE12" s="89">
        <f t="shared" si="67"/>
        <v>51</v>
      </c>
      <c r="DF12" s="79"/>
      <c r="DG12" s="78">
        <f t="shared" si="68"/>
        <v>0</v>
      </c>
      <c r="DH12" s="80">
        <f t="shared" si="69"/>
        <v>51</v>
      </c>
      <c r="DI12" s="91">
        <f t="shared" si="70"/>
        <v>0.51</v>
      </c>
      <c r="DJ12" s="56">
        <f t="shared" si="71"/>
        <v>695</v>
      </c>
      <c r="DK12" s="60">
        <f t="shared" si="72"/>
        <v>11.35</v>
      </c>
      <c r="DL12" s="57">
        <v>0.58</v>
      </c>
      <c r="DM12" s="88">
        <f>IF(DL12="","",IF(DL12&lt;MinMaxWorkouts!$E$13,MinMaxWorkouts!$E$13,IF(DL12&gt;MinMaxWorkouts!$F$13,MinMaxWorkouts!$F$13,IF(DL12="M",MinMaxWorkouts!$F$13,DL12))))</f>
        <v>0.58</v>
      </c>
      <c r="DN12" s="89">
        <f t="shared" si="73"/>
        <v>57.99999999999999</v>
      </c>
      <c r="DO12" s="79"/>
      <c r="DP12" s="78">
        <f t="shared" si="74"/>
        <v>0</v>
      </c>
      <c r="DQ12" s="80">
        <f t="shared" si="75"/>
        <v>57.99999999999999</v>
      </c>
      <c r="DR12" s="91">
        <f t="shared" si="76"/>
        <v>0.58</v>
      </c>
      <c r="DS12" s="64">
        <f t="shared" si="77"/>
        <v>753</v>
      </c>
      <c r="DT12" s="65">
        <f t="shared" si="78"/>
        <v>12.33</v>
      </c>
      <c r="DU12" s="65">
        <f t="shared" si="79"/>
        <v>12.33</v>
      </c>
      <c r="DV12" s="57">
        <v>1.27</v>
      </c>
      <c r="DW12" s="88">
        <f>IF(DV12="","",IF(DV12&lt;MinMaxWorkouts!$E$14,MinMaxWorkouts!$E$14,IF(DV12&gt;MinMaxWorkouts!$F$14,MinMaxWorkouts!$F$14,IF(DV12="M",MinMaxWorkouts!$F$14,DV12))))</f>
        <v>1.27</v>
      </c>
      <c r="DX12" s="89">
        <f t="shared" si="80"/>
        <v>87</v>
      </c>
      <c r="DY12" s="79"/>
      <c r="DZ12" s="78">
        <f t="shared" si="81"/>
        <v>0</v>
      </c>
      <c r="EA12" s="80">
        <f t="shared" si="82"/>
        <v>87</v>
      </c>
      <c r="EB12" s="91">
        <f t="shared" si="83"/>
        <v>1.27</v>
      </c>
      <c r="EC12" s="56">
        <f t="shared" si="84"/>
        <v>840</v>
      </c>
      <c r="ED12" s="57">
        <v>1.24</v>
      </c>
      <c r="EE12" s="88">
        <f>IF(ED12="","",IF(ED12&lt;MinMaxWorkouts!$E$15,MinMaxWorkouts!$E$15,IF(ED12&gt;MinMaxWorkouts!$F$15,MinMaxWorkouts!$F$15,IF(ED12="M",MinMaxWorkouts!$F$15,ED12))))</f>
        <v>1.24</v>
      </c>
      <c r="EF12" s="89">
        <f t="shared" si="85"/>
        <v>84</v>
      </c>
      <c r="EG12" s="79"/>
      <c r="EH12" s="78">
        <f t="shared" si="86"/>
        <v>0</v>
      </c>
      <c r="EI12" s="80">
        <f t="shared" si="87"/>
        <v>84</v>
      </c>
      <c r="EJ12" s="91">
        <f t="shared" si="88"/>
        <v>1.24</v>
      </c>
      <c r="EK12" s="56">
        <f t="shared" si="89"/>
        <v>924</v>
      </c>
      <c r="EL12" s="60">
        <f t="shared" si="90"/>
        <v>15.24</v>
      </c>
      <c r="EM12" s="57">
        <v>0.45</v>
      </c>
      <c r="EN12" s="88">
        <f>IF(EM12="","",IF(EM12&lt;MinMaxWorkouts!$E$16,MinMaxWorkouts!$E$16,IF(EM12&gt;MinMaxWorkouts!$F$16,MinMaxWorkouts!$F$16,IF(EM12="M",MinMaxWorkouts!$F$16,EM12))))</f>
        <v>0.45</v>
      </c>
      <c r="EO12" s="89">
        <f t="shared" si="91"/>
        <v>45</v>
      </c>
      <c r="EP12" s="79"/>
      <c r="EQ12" s="78">
        <f t="shared" si="92"/>
        <v>0</v>
      </c>
      <c r="ER12" s="80">
        <f t="shared" si="93"/>
        <v>45</v>
      </c>
      <c r="ES12" s="91">
        <f t="shared" si="94"/>
        <v>0.45</v>
      </c>
      <c r="ET12" s="56">
        <f t="shared" si="95"/>
        <v>969</v>
      </c>
      <c r="EU12" s="60">
        <f t="shared" si="96"/>
        <v>16.09</v>
      </c>
      <c r="EV12" s="57">
        <v>0.5</v>
      </c>
      <c r="EW12" s="77">
        <f>IF(EV12="","",IF(EV12&lt;MinMaxWorkouts!$E$17,MinMaxWorkouts!$E$17,IF(EV12&gt;MinMaxWorkouts!$F$17,MinMaxWorkouts!$F$17,IF(EV12="M",MinMaxWorkouts!$F$17,EV12))))</f>
        <v>0.5</v>
      </c>
      <c r="EX12" s="89">
        <f t="shared" si="97"/>
        <v>50</v>
      </c>
      <c r="EY12" s="79"/>
      <c r="EZ12" s="78">
        <f t="shared" si="98"/>
        <v>0</v>
      </c>
      <c r="FA12" s="80">
        <f t="shared" si="99"/>
        <v>50</v>
      </c>
      <c r="FB12" s="91">
        <f t="shared" si="100"/>
        <v>0.5</v>
      </c>
      <c r="FC12" s="56">
        <f t="shared" si="101"/>
        <v>1019</v>
      </c>
      <c r="FD12" s="60">
        <f t="shared" si="102"/>
        <v>16.59</v>
      </c>
      <c r="FE12" s="57">
        <v>0.57</v>
      </c>
      <c r="FF12" s="77">
        <f>IF(FE12="","",IF(FE12&lt;MinMaxWorkouts!$E$18,MinMaxWorkouts!$E$18,IF(FE12&gt;MinMaxWorkouts!$F$18,MinMaxWorkouts!$F$18,IF(FE12="M",MinMaxWorkouts!$F$18,FE12))))</f>
        <v>0.57</v>
      </c>
      <c r="FG12" s="89">
        <f t="shared" si="103"/>
        <v>56.99999999999999</v>
      </c>
      <c r="FH12" s="79"/>
      <c r="FI12" s="78">
        <f t="shared" si="104"/>
        <v>0</v>
      </c>
      <c r="FJ12" s="96">
        <f t="shared" si="105"/>
        <v>56.99999999999999</v>
      </c>
      <c r="FK12" s="97">
        <f t="shared" si="106"/>
        <v>0.57</v>
      </c>
      <c r="FL12" s="56">
        <f t="shared" si="107"/>
        <v>1076</v>
      </c>
      <c r="FM12" s="60">
        <f t="shared" si="108"/>
        <v>17.56</v>
      </c>
      <c r="FN12" s="61">
        <f>IF(FM12="","",RANK(FM12,FM$3:FM$49,1))</f>
        <v>10</v>
      </c>
      <c r="FO12" s="57">
        <v>1.26</v>
      </c>
      <c r="FP12" s="88">
        <f>IF(FO12="","",IF(FO12&lt;MinMaxWorkouts!$E$19,MinMaxWorkouts!$E$19,IF(FO12&gt;MinMaxWorkouts!$F$19,MinMaxWorkouts!$F$19,IF(FO12="M",MinMaxWorkouts!$F$19,FO12))))</f>
        <v>1.26</v>
      </c>
      <c r="FQ12" s="89">
        <f t="shared" si="109"/>
        <v>86</v>
      </c>
      <c r="FR12" s="79"/>
      <c r="FS12" s="78">
        <f t="shared" si="110"/>
        <v>0</v>
      </c>
      <c r="FT12" s="80">
        <f t="shared" si="111"/>
        <v>86</v>
      </c>
      <c r="FU12" s="91">
        <f t="shared" si="112"/>
        <v>1.26</v>
      </c>
      <c r="FV12" s="56">
        <f t="shared" si="113"/>
        <v>1162</v>
      </c>
      <c r="FW12" s="60">
        <f t="shared" si="114"/>
        <v>11.62</v>
      </c>
      <c r="FX12" s="57">
        <v>0.45</v>
      </c>
      <c r="FY12" s="88">
        <f>IF(FX12="","",IF(FX12&lt;MinMaxWorkouts!$E$20,MinMaxWorkouts!$E$20,IF(FX12&gt;MinMaxWorkouts!$F$20,MinMaxWorkouts!$F$20,IF(FX12="M",MinMaxWorkouts!$F$20,FX12))))</f>
        <v>0.48</v>
      </c>
      <c r="FZ12" s="89">
        <f t="shared" si="115"/>
        <v>48</v>
      </c>
      <c r="GA12" s="79"/>
      <c r="GB12" s="78">
        <f t="shared" si="116"/>
        <v>0</v>
      </c>
      <c r="GC12" s="80">
        <f t="shared" si="117"/>
        <v>48</v>
      </c>
      <c r="GD12" s="91">
        <f t="shared" si="118"/>
        <v>0.48</v>
      </c>
      <c r="GE12" s="56">
        <f t="shared" si="119"/>
        <v>1210</v>
      </c>
      <c r="GF12" s="60">
        <f t="shared" si="120"/>
        <v>12.1</v>
      </c>
      <c r="GG12" s="57">
        <v>0.43</v>
      </c>
      <c r="GH12" s="88">
        <f>IF(GG12="","",IF(GG12&lt;MinMaxWorkouts!$E$21,MinMaxWorkouts!$E$21,IF(GG12&gt;MinMaxWorkouts!$F$21,MinMaxWorkouts!$F$21,IF(GG12="M",MinMaxWorkouts!$F$21,GG12))))</f>
        <v>0.43</v>
      </c>
      <c r="GI12" s="89">
        <f t="shared" si="143"/>
        <v>43</v>
      </c>
      <c r="GJ12" s="79"/>
      <c r="GK12" s="78">
        <f t="shared" si="121"/>
        <v>0</v>
      </c>
      <c r="GL12" s="80">
        <f t="shared" si="122"/>
        <v>43</v>
      </c>
      <c r="GM12" s="91">
        <f t="shared" si="123"/>
        <v>0.43</v>
      </c>
      <c r="GN12" s="56">
        <f t="shared" si="124"/>
        <v>1253</v>
      </c>
      <c r="GO12" s="60">
        <f t="shared" si="125"/>
        <v>12.53</v>
      </c>
      <c r="GP12" s="57">
        <v>1.27</v>
      </c>
      <c r="GQ12" s="88">
        <f>IF(GP12="","",IF(GP12&lt;MinMaxWorkouts!$E$22,MinMaxWorkouts!$E$22,IF(GP12&gt;MinMaxWorkouts!$F$22,MinMaxWorkouts!$F$22,IF(GP12="M",MinMaxWorkouts!$F$22,GP12))))</f>
        <v>1.27</v>
      </c>
      <c r="GR12" s="89">
        <f t="shared" si="144"/>
        <v>87</v>
      </c>
      <c r="GS12" s="79"/>
      <c r="GT12" s="78">
        <f t="shared" si="126"/>
        <v>0</v>
      </c>
      <c r="GU12" s="80">
        <f t="shared" si="127"/>
        <v>87</v>
      </c>
      <c r="GV12" s="91">
        <f t="shared" si="128"/>
        <v>1.27</v>
      </c>
      <c r="GW12" s="56">
        <f t="shared" si="129"/>
        <v>1340</v>
      </c>
      <c r="GX12" s="60">
        <f t="shared" si="130"/>
        <v>13.4</v>
      </c>
      <c r="GY12" s="57">
        <v>0.5</v>
      </c>
      <c r="GZ12" s="88">
        <f>IF(GY12="","",IF(GY12&lt;MinMaxWorkouts!$E$23,MinMaxWorkouts!$E$23,IF(GY12&gt;MinMaxWorkouts!$F$23,MinMaxWorkouts!$F$23,IF(GY12="M",MinMaxWorkouts!$F$23,GY12))))</f>
        <v>0.5</v>
      </c>
      <c r="HA12" s="89">
        <f t="shared" si="145"/>
        <v>50</v>
      </c>
      <c r="HB12" s="79"/>
      <c r="HC12" s="78">
        <f t="shared" si="131"/>
        <v>0</v>
      </c>
      <c r="HD12" s="80">
        <f t="shared" si="132"/>
        <v>50</v>
      </c>
      <c r="HE12" s="91">
        <f t="shared" si="133"/>
        <v>0.5</v>
      </c>
      <c r="HF12" s="56">
        <f t="shared" si="134"/>
        <v>1390</v>
      </c>
      <c r="HG12" s="60">
        <f t="shared" si="135"/>
        <v>13.9</v>
      </c>
      <c r="HH12" s="57">
        <v>0.42</v>
      </c>
      <c r="HI12" s="88">
        <f>IF(HH12="","",IF(HH12&lt;MinMaxWorkouts!$E$24,MinMaxWorkouts!$E$24,IF(HH12&gt;MinMaxWorkouts!$F$24,MinMaxWorkouts!$F$24,IF(HH12="M",MinMaxWorkouts!$F$24,HH12))))</f>
        <v>0.42</v>
      </c>
      <c r="HJ12" s="89">
        <f t="shared" si="136"/>
        <v>42</v>
      </c>
      <c r="HK12" s="79"/>
      <c r="HL12" s="78">
        <f t="shared" si="137"/>
        <v>0</v>
      </c>
      <c r="HM12" s="80">
        <f t="shared" si="138"/>
        <v>42</v>
      </c>
      <c r="HN12" s="91">
        <f t="shared" si="139"/>
        <v>0.42</v>
      </c>
      <c r="HO12" s="99"/>
      <c r="HP12" s="58"/>
      <c r="HQ12" s="42">
        <f t="shared" si="140"/>
        <v>1432</v>
      </c>
      <c r="HR12" s="57"/>
      <c r="HS12" s="66">
        <f t="shared" si="141"/>
        <v>23.52</v>
      </c>
      <c r="HT12" s="67">
        <v>4</v>
      </c>
      <c r="HU12" s="68">
        <f>IF(B12="","DNS",IF(HS12="","DNF",RANK(HS12,HS$3:HS$49,1)))</f>
        <v>10</v>
      </c>
      <c r="HV12" s="68">
        <f t="shared" si="142"/>
        <v>10</v>
      </c>
    </row>
    <row r="13" spans="1:230" ht="15.75">
      <c r="A13" s="112">
        <v>49</v>
      </c>
      <c r="B13" s="54">
        <f t="shared" si="0"/>
        <v>490</v>
      </c>
      <c r="C13" s="129" t="s">
        <v>302</v>
      </c>
      <c r="D13" s="130" t="str">
        <f>LEFT(C13,1)</f>
        <v>A</v>
      </c>
      <c r="E13" s="130">
        <f t="shared" si="1"/>
        <v>5</v>
      </c>
      <c r="F13" s="130" t="str">
        <f t="shared" si="2"/>
        <v> Johnston</v>
      </c>
      <c r="G13" s="131" t="s">
        <v>379</v>
      </c>
      <c r="H13" s="78" t="str">
        <f t="shared" si="3"/>
        <v>G</v>
      </c>
      <c r="I13" s="130">
        <f t="shared" si="4"/>
        <v>7</v>
      </c>
      <c r="J13" s="78" t="str">
        <f t="shared" si="5"/>
        <v> Johnston</v>
      </c>
      <c r="K13" s="130" t="str">
        <f t="shared" si="6"/>
        <v>A. Johnston/G. Johnston</v>
      </c>
      <c r="L13" s="132" t="s">
        <v>335</v>
      </c>
      <c r="M13" s="122" t="s">
        <v>370</v>
      </c>
      <c r="N13" s="123">
        <v>1</v>
      </c>
      <c r="O13" s="135">
        <f>O12+MinMaxWorkouts!J$2</f>
        <v>0.42430555555555555</v>
      </c>
      <c r="P13" s="55"/>
      <c r="Q13" s="56">
        <f t="shared" si="7"/>
        <v>0</v>
      </c>
      <c r="R13" s="57">
        <v>0.51</v>
      </c>
      <c r="S13" s="77">
        <f>IF(R13="","",IF(R13&lt;MinMaxWorkouts!$E$2,MinMaxWorkouts!$E$2,IF(R13&gt;MinMaxWorkouts!$F$2,MinMaxWorkouts!$F$2,IF(R13="M",MinMaxWorkouts!$D$2,R13))))</f>
        <v>0.51</v>
      </c>
      <c r="T13" s="78">
        <f t="shared" si="8"/>
        <v>51</v>
      </c>
      <c r="U13" s="79"/>
      <c r="V13" s="78">
        <f t="shared" si="9"/>
        <v>0</v>
      </c>
      <c r="W13" s="80">
        <f t="shared" si="10"/>
        <v>51</v>
      </c>
      <c r="X13" s="81">
        <f t="shared" si="11"/>
        <v>0.51</v>
      </c>
      <c r="Y13" s="57">
        <v>0.42</v>
      </c>
      <c r="Z13" s="77">
        <f>IF(Y13="","",IF(Y13&lt;MinMaxWorkouts!$E$3,MinMaxWorkouts!$E$3,IF(Y13&gt;MinMaxWorkouts!$F$3,MinMaxWorkouts!$F$3,IF(Y13="M",MinMaxWorkouts!$F$3,Y13))))</f>
        <v>0.42</v>
      </c>
      <c r="AA13" s="78">
        <f t="shared" si="12"/>
        <v>42</v>
      </c>
      <c r="AB13" s="79"/>
      <c r="AC13" s="78">
        <f t="shared" si="13"/>
        <v>0</v>
      </c>
      <c r="AD13" s="80">
        <f t="shared" si="14"/>
        <v>42</v>
      </c>
      <c r="AE13" s="81">
        <f t="shared" si="15"/>
        <v>0.42</v>
      </c>
      <c r="AF13" s="56">
        <f t="shared" si="16"/>
        <v>93</v>
      </c>
      <c r="AG13" s="60">
        <f t="shared" si="17"/>
        <v>1.33</v>
      </c>
      <c r="AH13" s="57">
        <v>0.58</v>
      </c>
      <c r="AI13" s="104">
        <f>IF(AH13="","",IF(AH13&lt;MinMaxWorkouts!$E$4,MinMaxWorkouts!$E$4,IF(AH13&gt;MinMaxWorkouts!$F$4,MinMaxWorkouts!$F$4,IF(AH13="M",MinMaxWorkouts!$F$4,AH13))))</f>
        <v>0.58</v>
      </c>
      <c r="AJ13" s="78">
        <f t="shared" si="18"/>
        <v>57.99999999999999</v>
      </c>
      <c r="AK13" s="79"/>
      <c r="AL13" s="78">
        <f t="shared" si="19"/>
        <v>0</v>
      </c>
      <c r="AM13" s="80">
        <f t="shared" si="20"/>
        <v>57.99999999999999</v>
      </c>
      <c r="AN13" s="81">
        <f t="shared" si="21"/>
        <v>0.58</v>
      </c>
      <c r="AO13" s="56">
        <f t="shared" si="22"/>
        <v>151</v>
      </c>
      <c r="AP13" s="60">
        <f t="shared" si="23"/>
        <v>2.31</v>
      </c>
      <c r="AQ13" s="59">
        <v>0.54</v>
      </c>
      <c r="AR13" s="104">
        <f>IF(AQ13="","",IF(AQ13&lt;MinMaxWorkouts!$E$5,MinMaxWorkouts!$E$5,IF(AQ13&gt;MinMaxWorkouts!$F$5,MinMaxWorkouts!$F$5,IF(AQ13="M",MinMaxWorkouts!$F$5,AQ13))))</f>
        <v>0.54</v>
      </c>
      <c r="AS13" s="78">
        <f t="shared" si="24"/>
        <v>54</v>
      </c>
      <c r="AT13" s="79"/>
      <c r="AU13" s="78">
        <f t="shared" si="25"/>
        <v>0</v>
      </c>
      <c r="AV13" s="80">
        <f t="shared" si="26"/>
        <v>54</v>
      </c>
      <c r="AW13" s="81">
        <f t="shared" si="27"/>
        <v>0.54</v>
      </c>
      <c r="AX13" s="56">
        <f t="shared" si="28"/>
        <v>205</v>
      </c>
      <c r="AY13" s="62">
        <f t="shared" si="29"/>
        <v>3.25</v>
      </c>
      <c r="AZ13" s="57">
        <v>1.11</v>
      </c>
      <c r="BA13" s="77">
        <f>IF(AZ13="","",IF(AZ13&lt;MinMaxWorkouts!$E$6,MinMaxWorkouts!$E$6,IF(AZ13&gt;MinMaxWorkouts!$F$6,MinMaxWorkouts!$F$6,IF(AZ13="M",MinMaxWorkouts!$F$6,AZ13))))</f>
        <v>1.11</v>
      </c>
      <c r="BB13" s="78">
        <f t="shared" si="30"/>
        <v>71.00000000000001</v>
      </c>
      <c r="BC13" s="79"/>
      <c r="BD13" s="78">
        <f t="shared" si="31"/>
        <v>0</v>
      </c>
      <c r="BE13" s="80">
        <f t="shared" si="32"/>
        <v>71.00000000000001</v>
      </c>
      <c r="BF13" s="83">
        <f t="shared" si="33"/>
        <v>1.11</v>
      </c>
      <c r="BG13" s="56">
        <f t="shared" si="34"/>
        <v>276</v>
      </c>
      <c r="BH13" s="62">
        <f t="shared" si="35"/>
        <v>4.36</v>
      </c>
      <c r="BI13" s="100">
        <f t="shared" si="36"/>
        <v>11</v>
      </c>
      <c r="BJ13" s="57">
        <v>1.4</v>
      </c>
      <c r="BK13" s="77">
        <f>IF(BJ13="","",IF(BJ13&lt;MinMaxWorkouts!$E$7,MinMaxWorkouts!$E$7,IF(BJ13&gt;MinMaxWorkouts!$F$7,MinMaxWorkouts!$F$7,IF(BJ13="M",MinMaxWorkouts!$F$7,BJ13))))</f>
        <v>1.4</v>
      </c>
      <c r="BL13" s="78">
        <f t="shared" si="37"/>
        <v>100</v>
      </c>
      <c r="BM13" s="79"/>
      <c r="BN13" s="78">
        <f t="shared" si="38"/>
        <v>0</v>
      </c>
      <c r="BO13" s="80">
        <f t="shared" si="39"/>
        <v>100</v>
      </c>
      <c r="BP13" s="83">
        <f t="shared" si="40"/>
        <v>1.4</v>
      </c>
      <c r="BQ13" s="56">
        <f t="shared" si="41"/>
        <v>376</v>
      </c>
      <c r="BR13" s="60">
        <f t="shared" si="42"/>
        <v>6.16</v>
      </c>
      <c r="BS13" s="57">
        <v>1.35</v>
      </c>
      <c r="BT13" s="77">
        <f>IF(BS13="","",IF(BS13&lt;MinMaxWorkouts!$E$8,MinMaxWorkouts!$E$8,IF(BS13&gt;MinMaxWorkouts!$F$8,MinMaxWorkouts!$F$8,IF(BS13="M",MinMaxWorkouts!$F$8,BS13))))</f>
        <v>1.35</v>
      </c>
      <c r="BU13" s="78">
        <f t="shared" si="43"/>
        <v>95</v>
      </c>
      <c r="BV13" s="79"/>
      <c r="BW13" s="78">
        <f t="shared" si="44"/>
        <v>0</v>
      </c>
      <c r="BX13" s="80">
        <f t="shared" si="45"/>
        <v>95</v>
      </c>
      <c r="BY13" s="85">
        <f t="shared" si="46"/>
        <v>1.35</v>
      </c>
      <c r="BZ13" s="56">
        <f t="shared" si="47"/>
        <v>471</v>
      </c>
      <c r="CA13" s="63">
        <f t="shared" si="48"/>
        <v>7.51</v>
      </c>
      <c r="CB13" s="57">
        <v>0.48</v>
      </c>
      <c r="CC13" s="88">
        <f>IF(CB13="","",IF(CB13&lt;MinMaxWorkouts!$E$9,MinMaxWorkouts!$E$9,IF(CB13&gt;MinMaxWorkouts!$F$9,MinMaxWorkouts!$F$9,IF(CB13="M",MinMaxWorkouts!$F$9,CB13))))</f>
        <v>0.48</v>
      </c>
      <c r="CD13" s="89">
        <f t="shared" si="49"/>
        <v>48</v>
      </c>
      <c r="CE13" s="79"/>
      <c r="CF13" s="78">
        <f t="shared" si="50"/>
        <v>0</v>
      </c>
      <c r="CG13" s="80">
        <f t="shared" si="51"/>
        <v>48</v>
      </c>
      <c r="CH13" s="85">
        <f t="shared" si="52"/>
        <v>0.48</v>
      </c>
      <c r="CI13" s="56">
        <f t="shared" si="53"/>
        <v>519</v>
      </c>
      <c r="CJ13" s="60">
        <f t="shared" si="54"/>
        <v>8.39</v>
      </c>
      <c r="CK13" s="57">
        <v>0.44</v>
      </c>
      <c r="CL13" s="88">
        <f>IF(CK13="","",IF(CK13&lt;MinMaxWorkouts!$E$10,MinMaxWorkouts!$E$10,IF(CK13&gt;MinMaxWorkouts!$F$10,MinMaxWorkouts!$F$10,IF(CK13="M",MinMaxWorkouts!$F$10,CK13))))</f>
        <v>0.44</v>
      </c>
      <c r="CM13" s="89">
        <f t="shared" si="55"/>
        <v>44</v>
      </c>
      <c r="CN13" s="79"/>
      <c r="CO13" s="78">
        <f t="shared" si="56"/>
        <v>0</v>
      </c>
      <c r="CP13" s="80">
        <f t="shared" si="57"/>
        <v>44</v>
      </c>
      <c r="CQ13" s="85">
        <f t="shared" si="58"/>
        <v>0.44</v>
      </c>
      <c r="CR13" s="56">
        <f t="shared" si="59"/>
        <v>563</v>
      </c>
      <c r="CS13" s="60">
        <f t="shared" si="60"/>
        <v>9.23</v>
      </c>
      <c r="CT13" s="57">
        <v>0.55</v>
      </c>
      <c r="CU13" s="88">
        <f>IF(CT13="","",IF(CT13&lt;MinMaxWorkouts!$E$11,MinMaxWorkouts!$E$11,IF(CT13&gt;MinMaxWorkouts!$F$11,MinMaxWorkouts!$F$11,IF(CT13="M",MinMaxWorkouts!$F$11,CT13))))</f>
        <v>0.55</v>
      </c>
      <c r="CV13" s="89">
        <f t="shared" si="61"/>
        <v>55.00000000000001</v>
      </c>
      <c r="CW13" s="79"/>
      <c r="CX13" s="78">
        <f t="shared" si="62"/>
        <v>0</v>
      </c>
      <c r="CY13" s="80">
        <f t="shared" si="63"/>
        <v>55.00000000000001</v>
      </c>
      <c r="CZ13" s="91">
        <f t="shared" si="64"/>
        <v>0.55</v>
      </c>
      <c r="DA13" s="56">
        <f t="shared" si="65"/>
        <v>618</v>
      </c>
      <c r="DB13" s="60">
        <f t="shared" si="66"/>
        <v>10.18</v>
      </c>
      <c r="DC13" s="57">
        <v>0.52</v>
      </c>
      <c r="DD13" s="88">
        <f>IF(DC13="","",IF(DC13&lt;MinMaxWorkouts!$E$12,MinMaxWorkouts!$E$12,IF(DC13&gt;MinMaxWorkouts!$F$12,MinMaxWorkouts!$F$12,IF(DC13="M",MinMaxWorkouts!$F$12,DC13))))</f>
        <v>0.52</v>
      </c>
      <c r="DE13" s="89">
        <f t="shared" si="67"/>
        <v>52</v>
      </c>
      <c r="DF13" s="79"/>
      <c r="DG13" s="78">
        <f t="shared" si="68"/>
        <v>0</v>
      </c>
      <c r="DH13" s="80">
        <f t="shared" si="69"/>
        <v>52</v>
      </c>
      <c r="DI13" s="91">
        <f t="shared" si="70"/>
        <v>0.52</v>
      </c>
      <c r="DJ13" s="56">
        <f t="shared" si="71"/>
        <v>670</v>
      </c>
      <c r="DK13" s="60">
        <f t="shared" si="72"/>
        <v>11.1</v>
      </c>
      <c r="DL13" s="57">
        <v>1.02</v>
      </c>
      <c r="DM13" s="88">
        <f>IF(DL13="","",IF(DL13&lt;MinMaxWorkouts!$E$13,MinMaxWorkouts!$E$13,IF(DL13&gt;MinMaxWorkouts!$F$13,MinMaxWorkouts!$F$13,IF(DL13="M",MinMaxWorkouts!$F$13,DL13))))</f>
        <v>1.02</v>
      </c>
      <c r="DN13" s="89">
        <f t="shared" si="73"/>
        <v>62</v>
      </c>
      <c r="DO13" s="79"/>
      <c r="DP13" s="78">
        <f t="shared" si="74"/>
        <v>0</v>
      </c>
      <c r="DQ13" s="80">
        <f t="shared" si="75"/>
        <v>62</v>
      </c>
      <c r="DR13" s="91">
        <f t="shared" si="76"/>
        <v>1.02</v>
      </c>
      <c r="DS13" s="64">
        <f t="shared" si="77"/>
        <v>732</v>
      </c>
      <c r="DT13" s="65">
        <f t="shared" si="78"/>
        <v>12.12</v>
      </c>
      <c r="DU13" s="65">
        <f t="shared" si="79"/>
        <v>12.12</v>
      </c>
      <c r="DV13" s="57">
        <v>1.35</v>
      </c>
      <c r="DW13" s="88">
        <f>IF(DV13="","",IF(DV13&lt;MinMaxWorkouts!$E$14,MinMaxWorkouts!$E$14,IF(DV13&gt;MinMaxWorkouts!$F$14,MinMaxWorkouts!$F$14,IF(DV13="M",MinMaxWorkouts!$F$14,DV13))))</f>
        <v>1.35</v>
      </c>
      <c r="DX13" s="89">
        <f t="shared" si="80"/>
        <v>95</v>
      </c>
      <c r="DY13" s="79"/>
      <c r="DZ13" s="78">
        <f t="shared" si="81"/>
        <v>0</v>
      </c>
      <c r="EA13" s="80">
        <f t="shared" si="82"/>
        <v>95</v>
      </c>
      <c r="EB13" s="91">
        <f t="shared" si="83"/>
        <v>1.35</v>
      </c>
      <c r="EC13" s="56">
        <f t="shared" si="84"/>
        <v>827</v>
      </c>
      <c r="ED13" s="57">
        <v>1.32</v>
      </c>
      <c r="EE13" s="88">
        <f>IF(ED13="","",IF(ED13&lt;MinMaxWorkouts!$E$15,MinMaxWorkouts!$E$15,IF(ED13&gt;MinMaxWorkouts!$F$15,MinMaxWorkouts!$F$15,IF(ED13="M",MinMaxWorkouts!$F$15,ED13))))</f>
        <v>1.32</v>
      </c>
      <c r="EF13" s="89">
        <f t="shared" si="85"/>
        <v>92</v>
      </c>
      <c r="EG13" s="79"/>
      <c r="EH13" s="78">
        <f t="shared" si="86"/>
        <v>0</v>
      </c>
      <c r="EI13" s="80">
        <f t="shared" si="87"/>
        <v>92</v>
      </c>
      <c r="EJ13" s="91">
        <f t="shared" si="88"/>
        <v>1.32</v>
      </c>
      <c r="EK13" s="56">
        <f t="shared" si="89"/>
        <v>919</v>
      </c>
      <c r="EL13" s="60">
        <f t="shared" si="90"/>
        <v>15.19</v>
      </c>
      <c r="EM13" s="57">
        <v>0.48</v>
      </c>
      <c r="EN13" s="88">
        <f>IF(EM13="","",IF(EM13&lt;MinMaxWorkouts!$E$16,MinMaxWorkouts!$E$16,IF(EM13&gt;MinMaxWorkouts!$F$16,MinMaxWorkouts!$F$16,IF(EM13="M",MinMaxWorkouts!$F$16,EM13))))</f>
        <v>0.48</v>
      </c>
      <c r="EO13" s="89">
        <f t="shared" si="91"/>
        <v>48</v>
      </c>
      <c r="EP13" s="79"/>
      <c r="EQ13" s="78">
        <f t="shared" si="92"/>
        <v>0</v>
      </c>
      <c r="ER13" s="80">
        <f t="shared" si="93"/>
        <v>48</v>
      </c>
      <c r="ES13" s="91">
        <f t="shared" si="94"/>
        <v>0.48</v>
      </c>
      <c r="ET13" s="56">
        <f t="shared" si="95"/>
        <v>967</v>
      </c>
      <c r="EU13" s="60">
        <f t="shared" si="96"/>
        <v>16.07</v>
      </c>
      <c r="EV13" s="57">
        <v>0.51</v>
      </c>
      <c r="EW13" s="77">
        <f>IF(EV13="","",IF(EV13&lt;MinMaxWorkouts!$E$17,MinMaxWorkouts!$E$17,IF(EV13&gt;MinMaxWorkouts!$F$17,MinMaxWorkouts!$F$17,IF(EV13="M",MinMaxWorkouts!$F$17,EV13))))</f>
        <v>0.51</v>
      </c>
      <c r="EX13" s="89">
        <f t="shared" si="97"/>
        <v>51</v>
      </c>
      <c r="EY13" s="79"/>
      <c r="EZ13" s="78">
        <f t="shared" si="98"/>
        <v>0</v>
      </c>
      <c r="FA13" s="80">
        <f t="shared" si="99"/>
        <v>51</v>
      </c>
      <c r="FB13" s="91">
        <f t="shared" si="100"/>
        <v>0.51</v>
      </c>
      <c r="FC13" s="56">
        <f t="shared" si="101"/>
        <v>1018</v>
      </c>
      <c r="FD13" s="60">
        <f t="shared" si="102"/>
        <v>16.58</v>
      </c>
      <c r="FE13" s="57">
        <v>1</v>
      </c>
      <c r="FF13" s="77">
        <f>IF(FE13="","",IF(FE13&lt;MinMaxWorkouts!$E$18,MinMaxWorkouts!$E$18,IF(FE13&gt;MinMaxWorkouts!$F$18,MinMaxWorkouts!$F$18,IF(FE13="M",MinMaxWorkouts!$F$18,FE13))))</f>
        <v>1</v>
      </c>
      <c r="FG13" s="89">
        <f t="shared" si="103"/>
        <v>60</v>
      </c>
      <c r="FH13" s="79"/>
      <c r="FI13" s="78">
        <f t="shared" si="104"/>
        <v>0</v>
      </c>
      <c r="FJ13" s="96">
        <f t="shared" si="105"/>
        <v>60</v>
      </c>
      <c r="FK13" s="97">
        <f t="shared" si="106"/>
        <v>1</v>
      </c>
      <c r="FL13" s="56">
        <f t="shared" si="107"/>
        <v>1078</v>
      </c>
      <c r="FM13" s="60">
        <f t="shared" si="108"/>
        <v>17.58</v>
      </c>
      <c r="FN13" s="61">
        <f>IF(FM13="","",RANK(FM13,FM$3:FM$49,1))</f>
        <v>11</v>
      </c>
      <c r="FO13" s="57">
        <v>1.34</v>
      </c>
      <c r="FP13" s="88">
        <f>IF(FO13="","",IF(FO13&lt;MinMaxWorkouts!$E$19,MinMaxWorkouts!$E$19,IF(FO13&gt;MinMaxWorkouts!$F$19,MinMaxWorkouts!$F$19,IF(FO13="M",MinMaxWorkouts!$F$19,FO13))))</f>
        <v>1.34</v>
      </c>
      <c r="FQ13" s="89">
        <f t="shared" si="109"/>
        <v>94</v>
      </c>
      <c r="FR13" s="79"/>
      <c r="FS13" s="78">
        <f t="shared" si="110"/>
        <v>0</v>
      </c>
      <c r="FT13" s="80">
        <f t="shared" si="111"/>
        <v>94</v>
      </c>
      <c r="FU13" s="91">
        <f t="shared" si="112"/>
        <v>1.34</v>
      </c>
      <c r="FV13" s="56">
        <f t="shared" si="113"/>
        <v>1172</v>
      </c>
      <c r="FW13" s="60">
        <f t="shared" si="114"/>
        <v>11.72</v>
      </c>
      <c r="FX13" s="57">
        <v>0.49</v>
      </c>
      <c r="FY13" s="88">
        <f>IF(FX13="","",IF(FX13&lt;MinMaxWorkouts!$E$20,MinMaxWorkouts!$E$20,IF(FX13&gt;MinMaxWorkouts!$F$20,MinMaxWorkouts!$F$20,IF(FX13="M",MinMaxWorkouts!$F$20,FX13))))</f>
        <v>0.49</v>
      </c>
      <c r="FZ13" s="89">
        <f t="shared" si="115"/>
        <v>49</v>
      </c>
      <c r="GA13" s="79"/>
      <c r="GB13" s="78">
        <f t="shared" si="116"/>
        <v>0</v>
      </c>
      <c r="GC13" s="80">
        <f t="shared" si="117"/>
        <v>49</v>
      </c>
      <c r="GD13" s="91">
        <f t="shared" si="118"/>
        <v>0.49</v>
      </c>
      <c r="GE13" s="56">
        <f t="shared" si="119"/>
        <v>1221</v>
      </c>
      <c r="GF13" s="60">
        <f t="shared" si="120"/>
        <v>12.21</v>
      </c>
      <c r="GG13" s="57">
        <v>0.45</v>
      </c>
      <c r="GH13" s="88">
        <f>IF(GG13="","",IF(GG13&lt;MinMaxWorkouts!$E$21,MinMaxWorkouts!$E$21,IF(GG13&gt;MinMaxWorkouts!$F$21,MinMaxWorkouts!$F$21,IF(GG13="M",MinMaxWorkouts!$F$21,GG13))))</f>
        <v>0.45</v>
      </c>
      <c r="GI13" s="89">
        <f t="shared" si="143"/>
        <v>45</v>
      </c>
      <c r="GJ13" s="79"/>
      <c r="GK13" s="78">
        <f t="shared" si="121"/>
        <v>0</v>
      </c>
      <c r="GL13" s="80">
        <f t="shared" si="122"/>
        <v>45</v>
      </c>
      <c r="GM13" s="91">
        <f t="shared" si="123"/>
        <v>0.45</v>
      </c>
      <c r="GN13" s="56">
        <f t="shared" si="124"/>
        <v>1266</v>
      </c>
      <c r="GO13" s="60">
        <f t="shared" si="125"/>
        <v>12.66</v>
      </c>
      <c r="GP13" s="57">
        <v>1.37</v>
      </c>
      <c r="GQ13" s="88">
        <f>IF(GP13="","",IF(GP13&lt;MinMaxWorkouts!$E$22,MinMaxWorkouts!$E$22,IF(GP13&gt;MinMaxWorkouts!$F$22,MinMaxWorkouts!$F$22,IF(GP13="M",MinMaxWorkouts!$F$22,GP13))))</f>
        <v>1.37</v>
      </c>
      <c r="GR13" s="89">
        <f t="shared" si="144"/>
        <v>97.00000000000001</v>
      </c>
      <c r="GS13" s="79"/>
      <c r="GT13" s="78">
        <f t="shared" si="126"/>
        <v>0</v>
      </c>
      <c r="GU13" s="80">
        <f t="shared" si="127"/>
        <v>97.00000000000001</v>
      </c>
      <c r="GV13" s="91">
        <f t="shared" si="128"/>
        <v>1.37</v>
      </c>
      <c r="GW13" s="56">
        <f t="shared" si="129"/>
        <v>1363</v>
      </c>
      <c r="GX13" s="60">
        <f t="shared" si="130"/>
        <v>13.63</v>
      </c>
      <c r="GY13" s="57">
        <v>0.53</v>
      </c>
      <c r="GZ13" s="88">
        <f>IF(GY13="","",IF(GY13&lt;MinMaxWorkouts!$E$23,MinMaxWorkouts!$E$23,IF(GY13&gt;MinMaxWorkouts!$F$23,MinMaxWorkouts!$F$23,IF(GY13="M",MinMaxWorkouts!$F$23,GY13))))</f>
        <v>0.53</v>
      </c>
      <c r="HA13" s="89">
        <f t="shared" si="145"/>
        <v>53</v>
      </c>
      <c r="HB13" s="79"/>
      <c r="HC13" s="78">
        <f t="shared" si="131"/>
        <v>0</v>
      </c>
      <c r="HD13" s="80">
        <f t="shared" si="132"/>
        <v>53</v>
      </c>
      <c r="HE13" s="91">
        <f t="shared" si="133"/>
        <v>0.53</v>
      </c>
      <c r="HF13" s="56">
        <f t="shared" si="134"/>
        <v>1416</v>
      </c>
      <c r="HG13" s="60">
        <f t="shared" si="135"/>
        <v>14.16</v>
      </c>
      <c r="HH13" s="57">
        <v>0.45</v>
      </c>
      <c r="HI13" s="88">
        <f>IF(HH13="","",IF(HH13&lt;MinMaxWorkouts!$E$24,MinMaxWorkouts!$E$24,IF(HH13&gt;MinMaxWorkouts!$F$24,MinMaxWorkouts!$F$24,IF(HH13="M",MinMaxWorkouts!$F$24,HH13))))</f>
        <v>0.45</v>
      </c>
      <c r="HJ13" s="89">
        <f t="shared" si="136"/>
        <v>45</v>
      </c>
      <c r="HK13" s="79"/>
      <c r="HL13" s="78">
        <f t="shared" si="137"/>
        <v>0</v>
      </c>
      <c r="HM13" s="80">
        <f t="shared" si="138"/>
        <v>45</v>
      </c>
      <c r="HN13" s="91">
        <f t="shared" si="139"/>
        <v>0.45</v>
      </c>
      <c r="HO13" s="99"/>
      <c r="HP13" s="58"/>
      <c r="HQ13" s="42">
        <f t="shared" si="140"/>
        <v>1461</v>
      </c>
      <c r="HR13" s="57"/>
      <c r="HS13" s="66">
        <f t="shared" si="141"/>
        <v>24.21</v>
      </c>
      <c r="HT13" s="67">
        <v>3</v>
      </c>
      <c r="HU13" s="68">
        <f>IF(B13="","DNS",IF(HS13="","DNF",RANK(HS13,HS$3:HS$52,1)))</f>
        <v>11</v>
      </c>
      <c r="HV13" s="68">
        <f t="shared" si="142"/>
        <v>11</v>
      </c>
    </row>
    <row r="14" spans="1:230" ht="15.75">
      <c r="A14" s="112">
        <v>5</v>
      </c>
      <c r="B14" s="54">
        <f t="shared" si="0"/>
        <v>50</v>
      </c>
      <c r="C14" s="129" t="s">
        <v>226</v>
      </c>
      <c r="D14" s="130" t="str">
        <f>IF(C14="","",LEFT(C14,1))</f>
        <v>G</v>
      </c>
      <c r="E14" s="130">
        <f t="shared" si="1"/>
        <v>5</v>
      </c>
      <c r="F14" s="130" t="str">
        <f t="shared" si="2"/>
        <v> Woodside </v>
      </c>
      <c r="G14" s="131" t="s">
        <v>227</v>
      </c>
      <c r="H14" s="130" t="str">
        <f t="shared" si="3"/>
        <v>P</v>
      </c>
      <c r="I14" s="130">
        <f t="shared" si="4"/>
        <v>5</v>
      </c>
      <c r="J14" s="130" t="str">
        <f t="shared" si="5"/>
        <v> Woodside</v>
      </c>
      <c r="K14" s="130" t="str">
        <f t="shared" si="6"/>
        <v>G. Woodside /P. Woodside</v>
      </c>
      <c r="L14" s="132" t="s">
        <v>312</v>
      </c>
      <c r="M14" s="122" t="s">
        <v>341</v>
      </c>
      <c r="N14" s="123">
        <v>1</v>
      </c>
      <c r="O14" s="135">
        <f>O13+MinMaxWorkouts!J$2</f>
        <v>0.425</v>
      </c>
      <c r="P14" s="55"/>
      <c r="Q14" s="56">
        <f t="shared" si="7"/>
        <v>0</v>
      </c>
      <c r="R14" s="57">
        <v>0.5</v>
      </c>
      <c r="S14" s="77">
        <f>IF(R14="","",IF(R14&lt;MinMaxWorkouts!$E$2,MinMaxWorkouts!$E$2,IF(R14&gt;MinMaxWorkouts!$F$2,MinMaxWorkouts!$F$2,IF(R14="M",MinMaxWorkouts!$D$2,R14))))</f>
        <v>0.5</v>
      </c>
      <c r="T14" s="78">
        <f t="shared" si="8"/>
        <v>50</v>
      </c>
      <c r="U14" s="79"/>
      <c r="V14" s="78">
        <f t="shared" si="9"/>
        <v>0</v>
      </c>
      <c r="W14" s="80">
        <f t="shared" si="10"/>
        <v>50</v>
      </c>
      <c r="X14" s="81">
        <f t="shared" si="11"/>
        <v>0.5</v>
      </c>
      <c r="Y14" s="57">
        <v>0.43</v>
      </c>
      <c r="Z14" s="77">
        <f>IF(Y14="","",IF(Y14&lt;MinMaxWorkouts!$E$3,MinMaxWorkouts!$E$3,IF(Y14&gt;MinMaxWorkouts!$F$3,MinMaxWorkouts!$F$3,IF(Y14="M",MinMaxWorkouts!$F$3,Y14))))</f>
        <v>0.43</v>
      </c>
      <c r="AA14" s="78">
        <f t="shared" si="12"/>
        <v>43</v>
      </c>
      <c r="AB14" s="79">
        <v>0.05</v>
      </c>
      <c r="AC14" s="78">
        <f t="shared" si="13"/>
        <v>5</v>
      </c>
      <c r="AD14" s="80">
        <f t="shared" si="14"/>
        <v>48</v>
      </c>
      <c r="AE14" s="81">
        <f t="shared" si="15"/>
        <v>0.48</v>
      </c>
      <c r="AF14" s="56">
        <f t="shared" si="16"/>
        <v>98</v>
      </c>
      <c r="AG14" s="60">
        <f t="shared" si="17"/>
        <v>1.38</v>
      </c>
      <c r="AH14" s="57">
        <v>0.57</v>
      </c>
      <c r="AI14" s="104">
        <f>IF(AH14="","",IF(AH14&lt;MinMaxWorkouts!$E$4,MinMaxWorkouts!$E$4,IF(AH14&gt;MinMaxWorkouts!$F$4,MinMaxWorkouts!$F$4,IF(AH14="M",MinMaxWorkouts!$F$4,AH14))))</f>
        <v>0.57</v>
      </c>
      <c r="AJ14" s="78">
        <f t="shared" si="18"/>
        <v>56.99999999999999</v>
      </c>
      <c r="AK14" s="79">
        <v>0.05</v>
      </c>
      <c r="AL14" s="78">
        <f t="shared" si="19"/>
        <v>5</v>
      </c>
      <c r="AM14" s="80">
        <f t="shared" si="20"/>
        <v>61.99999999999999</v>
      </c>
      <c r="AN14" s="81">
        <f t="shared" si="21"/>
        <v>1.02</v>
      </c>
      <c r="AO14" s="56">
        <f t="shared" si="22"/>
        <v>160</v>
      </c>
      <c r="AP14" s="60">
        <f t="shared" si="23"/>
        <v>2.4</v>
      </c>
      <c r="AQ14" s="59">
        <v>0.57</v>
      </c>
      <c r="AR14" s="104">
        <f>IF(AQ14="","",IF(AQ14&lt;MinMaxWorkouts!$E$5,MinMaxWorkouts!$E$5,IF(AQ14&gt;MinMaxWorkouts!$F$5,MinMaxWorkouts!$F$5,IF(AQ14="M",MinMaxWorkouts!$F$5,AQ14))))</f>
        <v>0.57</v>
      </c>
      <c r="AS14" s="78">
        <f t="shared" si="24"/>
        <v>56.99999999999999</v>
      </c>
      <c r="AT14" s="79"/>
      <c r="AU14" s="78">
        <f t="shared" si="25"/>
        <v>0</v>
      </c>
      <c r="AV14" s="80">
        <f t="shared" si="26"/>
        <v>56.99999999999999</v>
      </c>
      <c r="AW14" s="81">
        <f t="shared" si="27"/>
        <v>0.57</v>
      </c>
      <c r="AX14" s="56">
        <f t="shared" si="28"/>
        <v>217</v>
      </c>
      <c r="AY14" s="62">
        <f t="shared" si="29"/>
        <v>3.37</v>
      </c>
      <c r="AZ14" s="57">
        <v>1.03</v>
      </c>
      <c r="BA14" s="77">
        <f>IF(AZ14="","",IF(AZ14&lt;MinMaxWorkouts!$E$6,MinMaxWorkouts!$E$6,IF(AZ14&gt;MinMaxWorkouts!$F$6,MinMaxWorkouts!$F$6,IF(AZ14="M",MinMaxWorkouts!$F$6,AZ14))))</f>
        <v>1.03</v>
      </c>
      <c r="BB14" s="78">
        <f t="shared" si="30"/>
        <v>63</v>
      </c>
      <c r="BC14" s="79"/>
      <c r="BD14" s="78">
        <f t="shared" si="31"/>
        <v>0</v>
      </c>
      <c r="BE14" s="80">
        <f t="shared" si="32"/>
        <v>63</v>
      </c>
      <c r="BF14" s="83">
        <f t="shared" si="33"/>
        <v>1.03</v>
      </c>
      <c r="BG14" s="56">
        <f t="shared" si="34"/>
        <v>280</v>
      </c>
      <c r="BH14" s="62">
        <f t="shared" si="35"/>
        <v>4.4</v>
      </c>
      <c r="BI14" s="100">
        <f t="shared" si="36"/>
        <v>16</v>
      </c>
      <c r="BJ14" s="57">
        <v>1.45</v>
      </c>
      <c r="BK14" s="77">
        <f>IF(BJ14="","",IF(BJ14&lt;MinMaxWorkouts!$E$7,MinMaxWorkouts!$E$7,IF(BJ14&gt;MinMaxWorkouts!$F$7,MinMaxWorkouts!$F$7,IF(BJ14="M",MinMaxWorkouts!$F$7,BJ14))))</f>
        <v>1.45</v>
      </c>
      <c r="BL14" s="78">
        <f t="shared" si="37"/>
        <v>105</v>
      </c>
      <c r="BM14" s="79"/>
      <c r="BN14" s="78">
        <f t="shared" si="38"/>
        <v>0</v>
      </c>
      <c r="BO14" s="80">
        <f t="shared" si="39"/>
        <v>105</v>
      </c>
      <c r="BP14" s="83">
        <f t="shared" si="40"/>
        <v>1.45</v>
      </c>
      <c r="BQ14" s="56">
        <f t="shared" si="41"/>
        <v>385</v>
      </c>
      <c r="BR14" s="60">
        <f t="shared" si="42"/>
        <v>6.25</v>
      </c>
      <c r="BS14" s="57">
        <v>1.33</v>
      </c>
      <c r="BT14" s="77">
        <f>IF(BS14="","",IF(BS14&lt;MinMaxWorkouts!$E$8,MinMaxWorkouts!$E$8,IF(BS14&gt;MinMaxWorkouts!$F$8,MinMaxWorkouts!$F$8,IF(BS14="M",MinMaxWorkouts!$F$8,BS14))))</f>
        <v>1.33</v>
      </c>
      <c r="BU14" s="78">
        <f t="shared" si="43"/>
        <v>93</v>
      </c>
      <c r="BV14" s="79"/>
      <c r="BW14" s="78">
        <f t="shared" si="44"/>
        <v>0</v>
      </c>
      <c r="BX14" s="80">
        <f t="shared" si="45"/>
        <v>93</v>
      </c>
      <c r="BY14" s="85">
        <f t="shared" si="46"/>
        <v>1.33</v>
      </c>
      <c r="BZ14" s="56">
        <f t="shared" si="47"/>
        <v>478</v>
      </c>
      <c r="CA14" s="63">
        <f t="shared" si="48"/>
        <v>7.58</v>
      </c>
      <c r="CB14" s="57">
        <v>0.47</v>
      </c>
      <c r="CC14" s="88">
        <f>IF(CB14="","",IF(CB14&lt;MinMaxWorkouts!$E$9,MinMaxWorkouts!$E$9,IF(CB14&gt;MinMaxWorkouts!$F$9,MinMaxWorkouts!$F$9,IF(CB14="M",MinMaxWorkouts!$F$9,CB14))))</f>
        <v>0.47</v>
      </c>
      <c r="CD14" s="89">
        <f t="shared" si="49"/>
        <v>47</v>
      </c>
      <c r="CE14" s="79"/>
      <c r="CF14" s="78">
        <f t="shared" si="50"/>
        <v>0</v>
      </c>
      <c r="CG14" s="80">
        <f t="shared" si="51"/>
        <v>47</v>
      </c>
      <c r="CH14" s="85">
        <f t="shared" si="52"/>
        <v>0.47</v>
      </c>
      <c r="CI14" s="56">
        <f t="shared" si="53"/>
        <v>525</v>
      </c>
      <c r="CJ14" s="60">
        <f t="shared" si="54"/>
        <v>8.45</v>
      </c>
      <c r="CK14" s="57">
        <v>0.43</v>
      </c>
      <c r="CL14" s="88">
        <f>IF(CK14="","",IF(CK14&lt;MinMaxWorkouts!$E$10,MinMaxWorkouts!$E$10,IF(CK14&gt;MinMaxWorkouts!$F$10,MinMaxWorkouts!$F$10,IF(CK14="M",MinMaxWorkouts!$F$10,CK14))))</f>
        <v>0.43</v>
      </c>
      <c r="CM14" s="89">
        <f t="shared" si="55"/>
        <v>43</v>
      </c>
      <c r="CN14" s="79"/>
      <c r="CO14" s="78">
        <f t="shared" si="56"/>
        <v>0</v>
      </c>
      <c r="CP14" s="80">
        <f t="shared" si="57"/>
        <v>43</v>
      </c>
      <c r="CQ14" s="85">
        <f t="shared" si="58"/>
        <v>0.43</v>
      </c>
      <c r="CR14" s="56">
        <f t="shared" si="59"/>
        <v>568</v>
      </c>
      <c r="CS14" s="60">
        <f t="shared" si="60"/>
        <v>9.28</v>
      </c>
      <c r="CT14" s="57">
        <v>0.54</v>
      </c>
      <c r="CU14" s="88">
        <f>IF(CT14="","",IF(CT14&lt;MinMaxWorkouts!$E$11,MinMaxWorkouts!$E$11,IF(CT14&gt;MinMaxWorkouts!$F$11,MinMaxWorkouts!$F$11,IF(CT14="M",MinMaxWorkouts!$F$11,CT14))))</f>
        <v>0.54</v>
      </c>
      <c r="CV14" s="89">
        <f t="shared" si="61"/>
        <v>54</v>
      </c>
      <c r="CW14" s="79"/>
      <c r="CX14" s="78">
        <f t="shared" si="62"/>
        <v>0</v>
      </c>
      <c r="CY14" s="80">
        <f t="shared" si="63"/>
        <v>54</v>
      </c>
      <c r="CZ14" s="91">
        <f t="shared" si="64"/>
        <v>0.54</v>
      </c>
      <c r="DA14" s="56">
        <f t="shared" si="65"/>
        <v>622</v>
      </c>
      <c r="DB14" s="60">
        <f t="shared" si="66"/>
        <v>10.22</v>
      </c>
      <c r="DC14" s="57">
        <v>0.54</v>
      </c>
      <c r="DD14" s="88">
        <f>IF(DC14="","",IF(DC14&lt;MinMaxWorkouts!$E$12,MinMaxWorkouts!$E$12,IF(DC14&gt;MinMaxWorkouts!$F$12,MinMaxWorkouts!$F$12,IF(DC14="M",MinMaxWorkouts!$F$12,DC14))))</f>
        <v>0.54</v>
      </c>
      <c r="DE14" s="89">
        <f t="shared" si="67"/>
        <v>54</v>
      </c>
      <c r="DF14" s="79"/>
      <c r="DG14" s="78">
        <f t="shared" si="68"/>
        <v>0</v>
      </c>
      <c r="DH14" s="80">
        <f t="shared" si="69"/>
        <v>54</v>
      </c>
      <c r="DI14" s="91">
        <f t="shared" si="70"/>
        <v>0.54</v>
      </c>
      <c r="DJ14" s="56">
        <f t="shared" si="71"/>
        <v>676</v>
      </c>
      <c r="DK14" s="60">
        <f t="shared" si="72"/>
        <v>11.16</v>
      </c>
      <c r="DL14" s="57">
        <v>1.06</v>
      </c>
      <c r="DM14" s="88">
        <f>IF(DL14="","",IF(DL14&lt;MinMaxWorkouts!$E$13,MinMaxWorkouts!$E$13,IF(DL14&gt;MinMaxWorkouts!$F$13,MinMaxWorkouts!$F$13,IF(DL14="M",MinMaxWorkouts!$F$13,DL14))))</f>
        <v>1.06</v>
      </c>
      <c r="DN14" s="89">
        <f t="shared" si="73"/>
        <v>66</v>
      </c>
      <c r="DO14" s="79"/>
      <c r="DP14" s="78">
        <f t="shared" si="74"/>
        <v>0</v>
      </c>
      <c r="DQ14" s="80">
        <f t="shared" si="75"/>
        <v>66</v>
      </c>
      <c r="DR14" s="91">
        <f t="shared" si="76"/>
        <v>1.06</v>
      </c>
      <c r="DS14" s="64">
        <f t="shared" si="77"/>
        <v>742</v>
      </c>
      <c r="DT14" s="65">
        <f t="shared" si="78"/>
        <v>12.22</v>
      </c>
      <c r="DU14" s="65">
        <f t="shared" si="79"/>
        <v>12.22</v>
      </c>
      <c r="DV14" s="57">
        <v>1.36</v>
      </c>
      <c r="DW14" s="88">
        <f>IF(DV14="","",IF(DV14&lt;MinMaxWorkouts!$E$14,MinMaxWorkouts!$E$14,IF(DV14&gt;MinMaxWorkouts!$F$14,MinMaxWorkouts!$F$14,IF(DV14="M",MinMaxWorkouts!$F$14,DV14))))</f>
        <v>1.36</v>
      </c>
      <c r="DX14" s="89">
        <f t="shared" si="80"/>
        <v>96</v>
      </c>
      <c r="DY14" s="79"/>
      <c r="DZ14" s="78">
        <f t="shared" si="81"/>
        <v>0</v>
      </c>
      <c r="EA14" s="80">
        <f t="shared" si="82"/>
        <v>96</v>
      </c>
      <c r="EB14" s="91">
        <f t="shared" si="83"/>
        <v>1.3599999999999999</v>
      </c>
      <c r="EC14" s="56">
        <f t="shared" si="84"/>
        <v>838</v>
      </c>
      <c r="ED14" s="57">
        <v>1.32</v>
      </c>
      <c r="EE14" s="88">
        <f>IF(ED14="","",IF(ED14&lt;MinMaxWorkouts!$E$15,MinMaxWorkouts!$E$15,IF(ED14&gt;MinMaxWorkouts!$F$15,MinMaxWorkouts!$F$15,IF(ED14="M",MinMaxWorkouts!$F$15,ED14))))</f>
        <v>1.32</v>
      </c>
      <c r="EF14" s="89">
        <f t="shared" si="85"/>
        <v>92</v>
      </c>
      <c r="EG14" s="79"/>
      <c r="EH14" s="78">
        <f t="shared" si="86"/>
        <v>0</v>
      </c>
      <c r="EI14" s="80">
        <f t="shared" si="87"/>
        <v>92</v>
      </c>
      <c r="EJ14" s="91">
        <f t="shared" si="88"/>
        <v>1.32</v>
      </c>
      <c r="EK14" s="56">
        <f t="shared" si="89"/>
        <v>930</v>
      </c>
      <c r="EL14" s="60">
        <f t="shared" si="90"/>
        <v>15.3</v>
      </c>
      <c r="EM14" s="57">
        <v>0.46</v>
      </c>
      <c r="EN14" s="88">
        <f>IF(EM14="","",IF(EM14&lt;MinMaxWorkouts!$E$16,MinMaxWorkouts!$E$16,IF(EM14&gt;MinMaxWorkouts!$F$16,MinMaxWorkouts!$F$16,IF(EM14="M",MinMaxWorkouts!$F$16,EM14))))</f>
        <v>0.46</v>
      </c>
      <c r="EO14" s="89">
        <f t="shared" si="91"/>
        <v>46</v>
      </c>
      <c r="EP14" s="79"/>
      <c r="EQ14" s="78">
        <f t="shared" si="92"/>
        <v>0</v>
      </c>
      <c r="ER14" s="80">
        <f t="shared" si="93"/>
        <v>46</v>
      </c>
      <c r="ES14" s="91">
        <f t="shared" si="94"/>
        <v>0.46</v>
      </c>
      <c r="ET14" s="56">
        <f t="shared" si="95"/>
        <v>976</v>
      </c>
      <c r="EU14" s="60">
        <f t="shared" si="96"/>
        <v>16.16</v>
      </c>
      <c r="EV14" s="57">
        <v>0.52</v>
      </c>
      <c r="EW14" s="77">
        <f>IF(EV14="","",IF(EV14&lt;MinMaxWorkouts!$E$17,MinMaxWorkouts!$E$17,IF(EV14&gt;MinMaxWorkouts!$F$17,MinMaxWorkouts!$F$17,IF(EV14="M",MinMaxWorkouts!$F$17,EV14))))</f>
        <v>0.52</v>
      </c>
      <c r="EX14" s="89">
        <f t="shared" si="97"/>
        <v>52</v>
      </c>
      <c r="EY14" s="79"/>
      <c r="EZ14" s="78">
        <f t="shared" si="98"/>
        <v>0</v>
      </c>
      <c r="FA14" s="80">
        <f t="shared" si="99"/>
        <v>52</v>
      </c>
      <c r="FB14" s="91">
        <f t="shared" si="100"/>
        <v>0.52</v>
      </c>
      <c r="FC14" s="56">
        <f t="shared" si="101"/>
        <v>1028</v>
      </c>
      <c r="FD14" s="60">
        <f t="shared" si="102"/>
        <v>17.08</v>
      </c>
      <c r="FE14" s="57">
        <v>0.59</v>
      </c>
      <c r="FF14" s="77">
        <f>IF(FE14="","",IF(FE14&lt;MinMaxWorkouts!$E$18,MinMaxWorkouts!$E$18,IF(FE14&gt;MinMaxWorkouts!$F$18,MinMaxWorkouts!$F$18,IF(FE14="M",MinMaxWorkouts!$F$18,FE14))))</f>
        <v>0.59</v>
      </c>
      <c r="FG14" s="89">
        <f t="shared" si="103"/>
        <v>59</v>
      </c>
      <c r="FH14" s="79"/>
      <c r="FI14" s="78">
        <f t="shared" si="104"/>
        <v>0</v>
      </c>
      <c r="FJ14" s="96">
        <f t="shared" si="105"/>
        <v>59</v>
      </c>
      <c r="FK14" s="97">
        <f t="shared" si="106"/>
        <v>0.59</v>
      </c>
      <c r="FL14" s="56">
        <f t="shared" si="107"/>
        <v>1087</v>
      </c>
      <c r="FM14" s="60">
        <f t="shared" si="108"/>
        <v>18.07</v>
      </c>
      <c r="FN14" s="61">
        <f>IF(FM14="","",RANK(FM14,FM$3:FM$49,1))</f>
        <v>12</v>
      </c>
      <c r="FO14" s="57">
        <v>1.32</v>
      </c>
      <c r="FP14" s="88">
        <f>IF(FO14="","",IF(FO14&lt;MinMaxWorkouts!$E$19,MinMaxWorkouts!$E$19,IF(FO14&gt;MinMaxWorkouts!$F$19,MinMaxWorkouts!$F$19,IF(FO14="M",MinMaxWorkouts!$F$19,FO14))))</f>
        <v>1.32</v>
      </c>
      <c r="FQ14" s="89">
        <f t="shared" si="109"/>
        <v>92</v>
      </c>
      <c r="FR14" s="79"/>
      <c r="FS14" s="78">
        <f t="shared" si="110"/>
        <v>0</v>
      </c>
      <c r="FT14" s="80">
        <f t="shared" si="111"/>
        <v>92</v>
      </c>
      <c r="FU14" s="91">
        <f t="shared" si="112"/>
        <v>1.32</v>
      </c>
      <c r="FV14" s="56">
        <f t="shared" si="113"/>
        <v>1179</v>
      </c>
      <c r="FW14" s="60">
        <f t="shared" si="114"/>
        <v>11.79</v>
      </c>
      <c r="FX14" s="57">
        <v>0.5</v>
      </c>
      <c r="FY14" s="88">
        <f>IF(FX14="","",IF(FX14&lt;MinMaxWorkouts!$E$20,MinMaxWorkouts!$E$20,IF(FX14&gt;MinMaxWorkouts!$F$20,MinMaxWorkouts!$F$20,IF(FX14="M",MinMaxWorkouts!$F$20,FX14))))</f>
        <v>0.5</v>
      </c>
      <c r="FZ14" s="89">
        <f t="shared" si="115"/>
        <v>50</v>
      </c>
      <c r="GA14" s="79">
        <v>0.05</v>
      </c>
      <c r="GB14" s="78">
        <f t="shared" si="116"/>
        <v>5</v>
      </c>
      <c r="GC14" s="80">
        <f t="shared" si="117"/>
        <v>55</v>
      </c>
      <c r="GD14" s="91">
        <f t="shared" si="118"/>
        <v>0.55</v>
      </c>
      <c r="GE14" s="56">
        <f t="shared" si="119"/>
        <v>1234</v>
      </c>
      <c r="GF14" s="60">
        <f t="shared" si="120"/>
        <v>12.34</v>
      </c>
      <c r="GG14" s="57">
        <v>0.47</v>
      </c>
      <c r="GH14" s="88">
        <f>IF(GG14="","",IF(GG14&lt;MinMaxWorkouts!$E$21,MinMaxWorkouts!$E$21,IF(GG14&gt;MinMaxWorkouts!$F$21,MinMaxWorkouts!$F$21,IF(GG14="M",MinMaxWorkouts!$F$21,GG14))))</f>
        <v>0.47</v>
      </c>
      <c r="GI14" s="89">
        <f t="shared" si="143"/>
        <v>47</v>
      </c>
      <c r="GJ14" s="79"/>
      <c r="GK14" s="78">
        <f t="shared" si="121"/>
        <v>0</v>
      </c>
      <c r="GL14" s="80">
        <f t="shared" si="122"/>
        <v>47</v>
      </c>
      <c r="GM14" s="91">
        <f t="shared" si="123"/>
        <v>0.47</v>
      </c>
      <c r="GN14" s="56">
        <f t="shared" si="124"/>
        <v>1281</v>
      </c>
      <c r="GO14" s="60">
        <f t="shared" si="125"/>
        <v>12.81</v>
      </c>
      <c r="GP14" s="57">
        <v>1.36</v>
      </c>
      <c r="GQ14" s="88">
        <f>IF(GP14="","",IF(GP14&lt;MinMaxWorkouts!$E$22,MinMaxWorkouts!$E$22,IF(GP14&gt;MinMaxWorkouts!$F$22,MinMaxWorkouts!$F$22,IF(GP14="M",MinMaxWorkouts!$F$22,GP14))))</f>
        <v>1.36</v>
      </c>
      <c r="GR14" s="89">
        <f t="shared" si="144"/>
        <v>96</v>
      </c>
      <c r="GS14" s="79"/>
      <c r="GT14" s="78">
        <f t="shared" si="126"/>
        <v>0</v>
      </c>
      <c r="GU14" s="80">
        <f t="shared" si="127"/>
        <v>96</v>
      </c>
      <c r="GV14" s="91">
        <f t="shared" si="128"/>
        <v>1.3599999999999999</v>
      </c>
      <c r="GW14" s="56">
        <f t="shared" si="129"/>
        <v>1377</v>
      </c>
      <c r="GX14" s="60">
        <f t="shared" si="130"/>
        <v>13.77</v>
      </c>
      <c r="GY14" s="57">
        <v>0.52</v>
      </c>
      <c r="GZ14" s="88">
        <f>IF(GY14="","",IF(GY14&lt;MinMaxWorkouts!$E$23,MinMaxWorkouts!$E$23,IF(GY14&gt;MinMaxWorkouts!$F$23,MinMaxWorkouts!$F$23,IF(GY14="M",MinMaxWorkouts!$F$23,GY14))))</f>
        <v>0.52</v>
      </c>
      <c r="HA14" s="89">
        <f t="shared" si="145"/>
        <v>52</v>
      </c>
      <c r="HB14" s="79"/>
      <c r="HC14" s="78">
        <f t="shared" si="131"/>
        <v>0</v>
      </c>
      <c r="HD14" s="80">
        <f t="shared" si="132"/>
        <v>52</v>
      </c>
      <c r="HE14" s="91">
        <f t="shared" si="133"/>
        <v>0.52</v>
      </c>
      <c r="HF14" s="56">
        <f t="shared" si="134"/>
        <v>1429</v>
      </c>
      <c r="HG14" s="60">
        <f t="shared" si="135"/>
        <v>14.29</v>
      </c>
      <c r="HH14" s="57">
        <v>0.47</v>
      </c>
      <c r="HI14" s="88">
        <f>IF(HH14="","",IF(HH14&lt;MinMaxWorkouts!$E$24,MinMaxWorkouts!$E$24,IF(HH14&gt;MinMaxWorkouts!$F$24,MinMaxWorkouts!$F$24,IF(HH14="M",MinMaxWorkouts!$F$24,HH14))))</f>
        <v>0.47</v>
      </c>
      <c r="HJ14" s="89">
        <f t="shared" si="136"/>
        <v>47</v>
      </c>
      <c r="HK14" s="79"/>
      <c r="HL14" s="78">
        <f t="shared" si="137"/>
        <v>0</v>
      </c>
      <c r="HM14" s="80">
        <f t="shared" si="138"/>
        <v>47</v>
      </c>
      <c r="HN14" s="91">
        <f t="shared" si="139"/>
        <v>0.47</v>
      </c>
      <c r="HO14" s="99"/>
      <c r="HP14" s="58"/>
      <c r="HQ14" s="42">
        <f t="shared" si="140"/>
        <v>1476</v>
      </c>
      <c r="HR14" s="57"/>
      <c r="HS14" s="66">
        <f t="shared" si="141"/>
        <v>24.36</v>
      </c>
      <c r="HT14" s="67">
        <v>4</v>
      </c>
      <c r="HU14" s="68">
        <f>IF(B14="","DNS",IF(HS14="","DNF",RANK(HS14,HS$3:HS$49,1)))</f>
        <v>12</v>
      </c>
      <c r="HV14" s="68">
        <f t="shared" si="142"/>
        <v>12</v>
      </c>
    </row>
    <row r="15" spans="1:230" ht="15.75">
      <c r="A15" s="112">
        <v>38</v>
      </c>
      <c r="B15" s="54">
        <f t="shared" si="0"/>
        <v>380</v>
      </c>
      <c r="C15" s="129" t="s">
        <v>281</v>
      </c>
      <c r="D15" s="130" t="str">
        <f>LEFT(C15,1)</f>
        <v>N</v>
      </c>
      <c r="E15" s="130">
        <f t="shared" si="1"/>
        <v>5</v>
      </c>
      <c r="F15" s="78" t="str">
        <f t="shared" si="2"/>
        <v> Fletcher</v>
      </c>
      <c r="G15" s="131" t="s">
        <v>282</v>
      </c>
      <c r="H15" s="78" t="str">
        <f t="shared" si="3"/>
        <v>L</v>
      </c>
      <c r="I15" s="130">
        <f t="shared" si="4"/>
        <v>6</v>
      </c>
      <c r="J15" s="78" t="str">
        <f t="shared" si="5"/>
        <v> Fletcher</v>
      </c>
      <c r="K15" s="130" t="str">
        <f t="shared" si="6"/>
        <v>N. Fletcher/L. Fletcher</v>
      </c>
      <c r="L15" s="132" t="s">
        <v>330</v>
      </c>
      <c r="M15" s="122" t="s">
        <v>363</v>
      </c>
      <c r="N15" s="123">
        <v>1</v>
      </c>
      <c r="O15" s="135">
        <f>O14+MinMaxWorkouts!J$2</f>
        <v>0.42569444444444443</v>
      </c>
      <c r="P15" s="55"/>
      <c r="Q15" s="56">
        <f t="shared" si="7"/>
        <v>0</v>
      </c>
      <c r="R15" s="57">
        <v>1</v>
      </c>
      <c r="S15" s="77">
        <f>IF(R15="","",IF(R15&lt;MinMaxWorkouts!$E$2,MinMaxWorkouts!$E$2,IF(R15&gt;MinMaxWorkouts!$F$2,MinMaxWorkouts!$F$2,IF(R15="M",MinMaxWorkouts!$D$2,R15))))</f>
        <v>1</v>
      </c>
      <c r="T15" s="78">
        <f t="shared" si="8"/>
        <v>60</v>
      </c>
      <c r="U15" s="79"/>
      <c r="V15" s="78">
        <f t="shared" si="9"/>
        <v>0</v>
      </c>
      <c r="W15" s="80">
        <f t="shared" si="10"/>
        <v>60</v>
      </c>
      <c r="X15" s="81">
        <f t="shared" si="11"/>
        <v>1</v>
      </c>
      <c r="Y15" s="57">
        <v>0.45</v>
      </c>
      <c r="Z15" s="77">
        <f>IF(Y15="","",IF(Y15&lt;MinMaxWorkouts!$E$3,MinMaxWorkouts!$E$3,IF(Y15&gt;MinMaxWorkouts!$F$3,MinMaxWorkouts!$F$3,IF(Y15="M",MinMaxWorkouts!$F$3,Y15))))</f>
        <v>0.45</v>
      </c>
      <c r="AA15" s="78">
        <f t="shared" si="12"/>
        <v>45</v>
      </c>
      <c r="AB15" s="79"/>
      <c r="AC15" s="78">
        <f t="shared" si="13"/>
        <v>0</v>
      </c>
      <c r="AD15" s="80">
        <f t="shared" si="14"/>
        <v>45</v>
      </c>
      <c r="AE15" s="81">
        <f t="shared" si="15"/>
        <v>0.45</v>
      </c>
      <c r="AF15" s="56">
        <f t="shared" si="16"/>
        <v>105</v>
      </c>
      <c r="AG15" s="60">
        <f t="shared" si="17"/>
        <v>1.45</v>
      </c>
      <c r="AH15" s="57">
        <v>0.56</v>
      </c>
      <c r="AI15" s="104">
        <f>IF(AH15="","",IF(AH15&lt;MinMaxWorkouts!$E$4,MinMaxWorkouts!$E$4,IF(AH15&gt;MinMaxWorkouts!$F$4,MinMaxWorkouts!$F$4,IF(AH15="M",MinMaxWorkouts!$F$4,AH15))))</f>
        <v>0.56</v>
      </c>
      <c r="AJ15" s="78">
        <f t="shared" si="18"/>
        <v>56.00000000000001</v>
      </c>
      <c r="AK15" s="79"/>
      <c r="AL15" s="78">
        <f t="shared" si="19"/>
        <v>0</v>
      </c>
      <c r="AM15" s="80">
        <f t="shared" si="20"/>
        <v>56.00000000000001</v>
      </c>
      <c r="AN15" s="81">
        <f t="shared" si="21"/>
        <v>0.56</v>
      </c>
      <c r="AO15" s="56">
        <f t="shared" si="22"/>
        <v>161</v>
      </c>
      <c r="AP15" s="60">
        <f t="shared" si="23"/>
        <v>2.41</v>
      </c>
      <c r="AQ15" s="59">
        <v>0.59</v>
      </c>
      <c r="AR15" s="104">
        <f>IF(AQ15="","",IF(AQ15&lt;MinMaxWorkouts!$E$5,MinMaxWorkouts!$E$5,IF(AQ15&gt;MinMaxWorkouts!$F$5,MinMaxWorkouts!$F$5,IF(AQ15="M",MinMaxWorkouts!$F$5,AQ15))))</f>
        <v>0.59</v>
      </c>
      <c r="AS15" s="78">
        <f t="shared" si="24"/>
        <v>59</v>
      </c>
      <c r="AT15" s="79"/>
      <c r="AU15" s="78">
        <f t="shared" si="25"/>
        <v>0</v>
      </c>
      <c r="AV15" s="80">
        <f t="shared" si="26"/>
        <v>59</v>
      </c>
      <c r="AW15" s="81">
        <f t="shared" si="27"/>
        <v>0.59</v>
      </c>
      <c r="AX15" s="56">
        <f t="shared" si="28"/>
        <v>220</v>
      </c>
      <c r="AY15" s="62">
        <f t="shared" si="29"/>
        <v>3.4</v>
      </c>
      <c r="AZ15" s="57">
        <v>1.09</v>
      </c>
      <c r="BA15" s="77">
        <f>IF(AZ15="","",IF(AZ15&lt;MinMaxWorkouts!$E$6,MinMaxWorkouts!$E$6,IF(AZ15&gt;MinMaxWorkouts!$F$6,MinMaxWorkouts!$F$6,IF(AZ15="M",MinMaxWorkouts!$F$6,AZ15))))</f>
        <v>1.09</v>
      </c>
      <c r="BB15" s="78">
        <f t="shared" si="30"/>
        <v>69</v>
      </c>
      <c r="BC15" s="79"/>
      <c r="BD15" s="78">
        <f t="shared" si="31"/>
        <v>0</v>
      </c>
      <c r="BE15" s="80">
        <f t="shared" si="32"/>
        <v>69</v>
      </c>
      <c r="BF15" s="83">
        <f t="shared" si="33"/>
        <v>1.09</v>
      </c>
      <c r="BG15" s="56">
        <f t="shared" si="34"/>
        <v>289</v>
      </c>
      <c r="BH15" s="62">
        <f t="shared" si="35"/>
        <v>4.49</v>
      </c>
      <c r="BI15" s="100">
        <f t="shared" si="36"/>
        <v>17</v>
      </c>
      <c r="BJ15" s="57">
        <v>1.47</v>
      </c>
      <c r="BK15" s="77">
        <f>IF(BJ15="","",IF(BJ15&lt;MinMaxWorkouts!$E$7,MinMaxWorkouts!$E$7,IF(BJ15&gt;MinMaxWorkouts!$F$7,MinMaxWorkouts!$F$7,IF(BJ15="M",MinMaxWorkouts!$F$7,BJ15))))</f>
        <v>1.47</v>
      </c>
      <c r="BL15" s="78">
        <f t="shared" si="37"/>
        <v>107</v>
      </c>
      <c r="BM15" s="79"/>
      <c r="BN15" s="78">
        <f t="shared" si="38"/>
        <v>0</v>
      </c>
      <c r="BO15" s="80">
        <f t="shared" si="39"/>
        <v>107</v>
      </c>
      <c r="BP15" s="83">
        <f t="shared" si="40"/>
        <v>1.47</v>
      </c>
      <c r="BQ15" s="56">
        <f t="shared" si="41"/>
        <v>396</v>
      </c>
      <c r="BR15" s="60">
        <f t="shared" si="42"/>
        <v>6.36</v>
      </c>
      <c r="BS15" s="57">
        <v>1.35</v>
      </c>
      <c r="BT15" s="77">
        <f>IF(BS15="","",IF(BS15&lt;MinMaxWorkouts!$E$8,MinMaxWorkouts!$E$8,IF(BS15&gt;MinMaxWorkouts!$F$8,MinMaxWorkouts!$F$8,IF(BS15="M",MinMaxWorkouts!$F$8,BS15))))</f>
        <v>1.35</v>
      </c>
      <c r="BU15" s="78">
        <f t="shared" si="43"/>
        <v>95</v>
      </c>
      <c r="BV15" s="79"/>
      <c r="BW15" s="78">
        <f t="shared" si="44"/>
        <v>0</v>
      </c>
      <c r="BX15" s="80">
        <f t="shared" si="45"/>
        <v>95</v>
      </c>
      <c r="BY15" s="85">
        <f t="shared" si="46"/>
        <v>1.35</v>
      </c>
      <c r="BZ15" s="56">
        <f t="shared" si="47"/>
        <v>491</v>
      </c>
      <c r="CA15" s="63">
        <f t="shared" si="48"/>
        <v>8.11</v>
      </c>
      <c r="CB15" s="57">
        <v>0.5</v>
      </c>
      <c r="CC15" s="88">
        <f>IF(CB15="","",IF(CB15&lt;MinMaxWorkouts!$E$9,MinMaxWorkouts!$E$9,IF(CB15&gt;MinMaxWorkouts!$F$9,MinMaxWorkouts!$F$9,IF(CB15="M",MinMaxWorkouts!$F$9,CB15))))</f>
        <v>0.5</v>
      </c>
      <c r="CD15" s="89">
        <f t="shared" si="49"/>
        <v>50</v>
      </c>
      <c r="CE15" s="79"/>
      <c r="CF15" s="78">
        <f t="shared" si="50"/>
        <v>0</v>
      </c>
      <c r="CG15" s="80">
        <f t="shared" si="51"/>
        <v>50</v>
      </c>
      <c r="CH15" s="85">
        <f t="shared" si="52"/>
        <v>0.5</v>
      </c>
      <c r="CI15" s="56">
        <f t="shared" si="53"/>
        <v>541</v>
      </c>
      <c r="CJ15" s="60">
        <f t="shared" si="54"/>
        <v>9.01</v>
      </c>
      <c r="CK15" s="57">
        <v>0.46</v>
      </c>
      <c r="CL15" s="88">
        <f>IF(CK15="","",IF(CK15&lt;MinMaxWorkouts!$E$10,MinMaxWorkouts!$E$10,IF(CK15&gt;MinMaxWorkouts!$F$10,MinMaxWorkouts!$F$10,IF(CK15="M",MinMaxWorkouts!$F$10,CK15))))</f>
        <v>0.46</v>
      </c>
      <c r="CM15" s="89">
        <f t="shared" si="55"/>
        <v>46</v>
      </c>
      <c r="CN15" s="79"/>
      <c r="CO15" s="78">
        <f t="shared" si="56"/>
        <v>0</v>
      </c>
      <c r="CP15" s="80">
        <f t="shared" si="57"/>
        <v>46</v>
      </c>
      <c r="CQ15" s="85">
        <f t="shared" si="58"/>
        <v>0.46</v>
      </c>
      <c r="CR15" s="56">
        <f t="shared" si="59"/>
        <v>587</v>
      </c>
      <c r="CS15" s="60">
        <f t="shared" si="60"/>
        <v>9.47</v>
      </c>
      <c r="CT15" s="57">
        <v>0.54</v>
      </c>
      <c r="CU15" s="88">
        <f>IF(CT15="","",IF(CT15&lt;MinMaxWorkouts!$E$11,MinMaxWorkouts!$E$11,IF(CT15&gt;MinMaxWorkouts!$F$11,MinMaxWorkouts!$F$11,IF(CT15="M",MinMaxWorkouts!$F$11,CT15))))</f>
        <v>0.54</v>
      </c>
      <c r="CV15" s="89">
        <f t="shared" si="61"/>
        <v>54</v>
      </c>
      <c r="CW15" s="79">
        <v>0.05</v>
      </c>
      <c r="CX15" s="78">
        <f t="shared" si="62"/>
        <v>5</v>
      </c>
      <c r="CY15" s="80">
        <f t="shared" si="63"/>
        <v>59</v>
      </c>
      <c r="CZ15" s="91">
        <f t="shared" si="64"/>
        <v>0.59</v>
      </c>
      <c r="DA15" s="56">
        <f t="shared" si="65"/>
        <v>646</v>
      </c>
      <c r="DB15" s="60">
        <f t="shared" si="66"/>
        <v>10.46</v>
      </c>
      <c r="DC15" s="57">
        <v>0.54</v>
      </c>
      <c r="DD15" s="88">
        <f>IF(DC15="","",IF(DC15&lt;MinMaxWorkouts!$E$12,MinMaxWorkouts!$E$12,IF(DC15&gt;MinMaxWorkouts!$F$12,MinMaxWorkouts!$F$12,IF(DC15="M",MinMaxWorkouts!$F$12,DC15))))</f>
        <v>0.54</v>
      </c>
      <c r="DE15" s="89">
        <f t="shared" si="67"/>
        <v>54</v>
      </c>
      <c r="DF15" s="79"/>
      <c r="DG15" s="78">
        <f t="shared" si="68"/>
        <v>0</v>
      </c>
      <c r="DH15" s="80">
        <f t="shared" si="69"/>
        <v>54</v>
      </c>
      <c r="DI15" s="91">
        <f t="shared" si="70"/>
        <v>0.54</v>
      </c>
      <c r="DJ15" s="56">
        <f t="shared" si="71"/>
        <v>700</v>
      </c>
      <c r="DK15" s="60">
        <f t="shared" si="72"/>
        <v>11.4</v>
      </c>
      <c r="DL15" s="57">
        <v>1</v>
      </c>
      <c r="DM15" s="88">
        <f>IF(DL15="","",IF(DL15&lt;MinMaxWorkouts!$E$13,MinMaxWorkouts!$E$13,IF(DL15&gt;MinMaxWorkouts!$F$13,MinMaxWorkouts!$F$13,IF(DL15="M",MinMaxWorkouts!$F$13,DL15))))</f>
        <v>1</v>
      </c>
      <c r="DN15" s="89">
        <f t="shared" si="73"/>
        <v>60</v>
      </c>
      <c r="DO15" s="79"/>
      <c r="DP15" s="78">
        <f t="shared" si="74"/>
        <v>0</v>
      </c>
      <c r="DQ15" s="80">
        <f t="shared" si="75"/>
        <v>60</v>
      </c>
      <c r="DR15" s="91">
        <f t="shared" si="76"/>
        <v>1</v>
      </c>
      <c r="DS15" s="64">
        <f t="shared" si="77"/>
        <v>760</v>
      </c>
      <c r="DT15" s="65">
        <f t="shared" si="78"/>
        <v>12.4</v>
      </c>
      <c r="DU15" s="65">
        <f t="shared" si="79"/>
        <v>12.4</v>
      </c>
      <c r="DV15" s="57">
        <v>1.33</v>
      </c>
      <c r="DW15" s="88">
        <f>IF(DV15="","",IF(DV15&lt;MinMaxWorkouts!$E$14,MinMaxWorkouts!$E$14,IF(DV15&gt;MinMaxWorkouts!$F$14,MinMaxWorkouts!$F$14,IF(DV15="M",MinMaxWorkouts!$F$14,DV15))))</f>
        <v>1.33</v>
      </c>
      <c r="DX15" s="89">
        <f t="shared" si="80"/>
        <v>93</v>
      </c>
      <c r="DY15" s="79"/>
      <c r="DZ15" s="78">
        <f t="shared" si="81"/>
        <v>0</v>
      </c>
      <c r="EA15" s="80">
        <f t="shared" si="82"/>
        <v>93</v>
      </c>
      <c r="EB15" s="91">
        <f t="shared" si="83"/>
        <v>1.33</v>
      </c>
      <c r="EC15" s="56">
        <f t="shared" si="84"/>
        <v>853</v>
      </c>
      <c r="ED15" s="57">
        <v>1.32</v>
      </c>
      <c r="EE15" s="88">
        <f>IF(ED15="","",IF(ED15&lt;MinMaxWorkouts!$E$15,MinMaxWorkouts!$E$15,IF(ED15&gt;MinMaxWorkouts!$F$15,MinMaxWorkouts!$F$15,IF(ED15="M",MinMaxWorkouts!$F$15,ED15))))</f>
        <v>1.32</v>
      </c>
      <c r="EF15" s="89">
        <f t="shared" si="85"/>
        <v>92</v>
      </c>
      <c r="EG15" s="79"/>
      <c r="EH15" s="78">
        <f t="shared" si="86"/>
        <v>0</v>
      </c>
      <c r="EI15" s="80">
        <f t="shared" si="87"/>
        <v>92</v>
      </c>
      <c r="EJ15" s="91">
        <f t="shared" si="88"/>
        <v>1.32</v>
      </c>
      <c r="EK15" s="56">
        <f t="shared" si="89"/>
        <v>945</v>
      </c>
      <c r="EL15" s="60">
        <f t="shared" si="90"/>
        <v>15.45</v>
      </c>
      <c r="EM15" s="57">
        <v>0.52</v>
      </c>
      <c r="EN15" s="88">
        <f>IF(EM15="","",IF(EM15&lt;MinMaxWorkouts!$E$16,MinMaxWorkouts!$E$16,IF(EM15&gt;MinMaxWorkouts!$F$16,MinMaxWorkouts!$F$16,IF(EM15="M",MinMaxWorkouts!$F$16,EM15))))</f>
        <v>0.52</v>
      </c>
      <c r="EO15" s="89">
        <f t="shared" si="91"/>
        <v>52</v>
      </c>
      <c r="EP15" s="79"/>
      <c r="EQ15" s="78">
        <f t="shared" si="92"/>
        <v>0</v>
      </c>
      <c r="ER15" s="80">
        <f t="shared" si="93"/>
        <v>52</v>
      </c>
      <c r="ES15" s="91">
        <f t="shared" si="94"/>
        <v>0.52</v>
      </c>
      <c r="ET15" s="56">
        <f t="shared" si="95"/>
        <v>997</v>
      </c>
      <c r="EU15" s="60">
        <f t="shared" si="96"/>
        <v>16.37</v>
      </c>
      <c r="EV15" s="57">
        <v>0.53</v>
      </c>
      <c r="EW15" s="77">
        <f>IF(EV15="","",IF(EV15&lt;MinMaxWorkouts!$E$17,MinMaxWorkouts!$E$17,IF(EV15&gt;MinMaxWorkouts!$F$17,MinMaxWorkouts!$F$17,IF(EV15="M",MinMaxWorkouts!$F$17,EV15))))</f>
        <v>0.53</v>
      </c>
      <c r="EX15" s="89">
        <f t="shared" si="97"/>
        <v>53</v>
      </c>
      <c r="EY15" s="79"/>
      <c r="EZ15" s="78">
        <f t="shared" si="98"/>
        <v>0</v>
      </c>
      <c r="FA15" s="80">
        <f t="shared" si="99"/>
        <v>53</v>
      </c>
      <c r="FB15" s="91">
        <f t="shared" si="100"/>
        <v>0.53</v>
      </c>
      <c r="FC15" s="56">
        <f t="shared" si="101"/>
        <v>1050</v>
      </c>
      <c r="FD15" s="60">
        <f t="shared" si="102"/>
        <v>17.3</v>
      </c>
      <c r="FE15" s="57">
        <v>1</v>
      </c>
      <c r="FF15" s="77">
        <f>IF(FE15="","",IF(FE15&lt;MinMaxWorkouts!$E$18,MinMaxWorkouts!$E$18,IF(FE15&gt;MinMaxWorkouts!$F$18,MinMaxWorkouts!$F$18,IF(FE15="M",MinMaxWorkouts!$F$18,FE15))))</f>
        <v>1</v>
      </c>
      <c r="FG15" s="89">
        <f t="shared" si="103"/>
        <v>60</v>
      </c>
      <c r="FH15" s="79"/>
      <c r="FI15" s="78">
        <f t="shared" si="104"/>
        <v>0</v>
      </c>
      <c r="FJ15" s="96">
        <f t="shared" si="105"/>
        <v>60</v>
      </c>
      <c r="FK15" s="97">
        <f t="shared" si="106"/>
        <v>1</v>
      </c>
      <c r="FL15" s="56">
        <f t="shared" si="107"/>
        <v>1110</v>
      </c>
      <c r="FM15" s="60">
        <f t="shared" si="108"/>
        <v>18.3</v>
      </c>
      <c r="FN15" s="61">
        <f>IF(FM15="","",RANK(FM15,FM$3:FM$49,1))</f>
        <v>13</v>
      </c>
      <c r="FO15" s="57">
        <v>1.32</v>
      </c>
      <c r="FP15" s="88">
        <f>IF(FO15="","",IF(FO15&lt;MinMaxWorkouts!$E$19,MinMaxWorkouts!$E$19,IF(FO15&gt;MinMaxWorkouts!$F$19,MinMaxWorkouts!$F$19,IF(FO15="M",MinMaxWorkouts!$F$19,FO15))))</f>
        <v>1.32</v>
      </c>
      <c r="FQ15" s="89">
        <f t="shared" si="109"/>
        <v>92</v>
      </c>
      <c r="FR15" s="79"/>
      <c r="FS15" s="78">
        <f t="shared" si="110"/>
        <v>0</v>
      </c>
      <c r="FT15" s="80">
        <f t="shared" si="111"/>
        <v>92</v>
      </c>
      <c r="FU15" s="91">
        <f t="shared" si="112"/>
        <v>1.32</v>
      </c>
      <c r="FV15" s="56">
        <f t="shared" si="113"/>
        <v>1202</v>
      </c>
      <c r="FW15" s="60">
        <f t="shared" si="114"/>
        <v>12.02</v>
      </c>
      <c r="FX15" s="57">
        <v>0.48</v>
      </c>
      <c r="FY15" s="88">
        <f>IF(FX15="","",IF(FX15&lt;MinMaxWorkouts!$E$20,MinMaxWorkouts!$E$20,IF(FX15&gt;MinMaxWorkouts!$F$20,MinMaxWorkouts!$F$20,IF(FX15="M",MinMaxWorkouts!$F$20,FX15))))</f>
        <v>0.48</v>
      </c>
      <c r="FZ15" s="89">
        <f t="shared" si="115"/>
        <v>48</v>
      </c>
      <c r="GA15" s="79"/>
      <c r="GB15" s="78">
        <f t="shared" si="116"/>
        <v>0</v>
      </c>
      <c r="GC15" s="80">
        <f t="shared" si="117"/>
        <v>48</v>
      </c>
      <c r="GD15" s="91">
        <f t="shared" si="118"/>
        <v>0.48</v>
      </c>
      <c r="GE15" s="56">
        <f t="shared" si="119"/>
        <v>1250</v>
      </c>
      <c r="GF15" s="60">
        <f t="shared" si="120"/>
        <v>12.5</v>
      </c>
      <c r="GG15" s="57">
        <v>0.47</v>
      </c>
      <c r="GH15" s="88">
        <f>IF(GG15="","",IF(GG15&lt;MinMaxWorkouts!$E$21,MinMaxWorkouts!$E$21,IF(GG15&gt;MinMaxWorkouts!$F$21,MinMaxWorkouts!$F$21,IF(GG15="M",MinMaxWorkouts!$F$21,GG15))))</f>
        <v>0.47</v>
      </c>
      <c r="GI15" s="89">
        <f t="shared" si="143"/>
        <v>47</v>
      </c>
      <c r="GJ15" s="79"/>
      <c r="GK15" s="78">
        <f t="shared" si="121"/>
        <v>0</v>
      </c>
      <c r="GL15" s="80">
        <f t="shared" si="122"/>
        <v>47</v>
      </c>
      <c r="GM15" s="91">
        <f t="shared" si="123"/>
        <v>0.47</v>
      </c>
      <c r="GN15" s="56">
        <f t="shared" si="124"/>
        <v>1297</v>
      </c>
      <c r="GO15" s="60">
        <f t="shared" si="125"/>
        <v>12.97</v>
      </c>
      <c r="GP15" s="57">
        <v>1.32</v>
      </c>
      <c r="GQ15" s="88">
        <f>IF(GP15="","",IF(GP15&lt;MinMaxWorkouts!$E$22,MinMaxWorkouts!$E$22,IF(GP15&gt;MinMaxWorkouts!$F$22,MinMaxWorkouts!$F$22,IF(GP15="M",MinMaxWorkouts!$F$22,GP15))))</f>
        <v>1.32</v>
      </c>
      <c r="GR15" s="89">
        <f t="shared" si="144"/>
        <v>92</v>
      </c>
      <c r="GS15" s="79"/>
      <c r="GT15" s="78">
        <f t="shared" si="126"/>
        <v>0</v>
      </c>
      <c r="GU15" s="80">
        <f t="shared" si="127"/>
        <v>92</v>
      </c>
      <c r="GV15" s="91">
        <f t="shared" si="128"/>
        <v>1.32</v>
      </c>
      <c r="GW15" s="56">
        <f t="shared" si="129"/>
        <v>1389</v>
      </c>
      <c r="GX15" s="60">
        <f t="shared" si="130"/>
        <v>13.89</v>
      </c>
      <c r="GY15" s="57">
        <v>0.53</v>
      </c>
      <c r="GZ15" s="88">
        <f>IF(GY15="","",IF(GY15&lt;MinMaxWorkouts!$E$23,MinMaxWorkouts!$E$23,IF(GY15&gt;MinMaxWorkouts!$F$23,MinMaxWorkouts!$F$23,IF(GY15="M",MinMaxWorkouts!$F$23,GY15))))</f>
        <v>0.53</v>
      </c>
      <c r="HA15" s="89">
        <f t="shared" si="145"/>
        <v>53</v>
      </c>
      <c r="HB15" s="79"/>
      <c r="HC15" s="78">
        <f t="shared" si="131"/>
        <v>0</v>
      </c>
      <c r="HD15" s="80">
        <f t="shared" si="132"/>
        <v>53</v>
      </c>
      <c r="HE15" s="91">
        <f t="shared" si="133"/>
        <v>0.53</v>
      </c>
      <c r="HF15" s="56">
        <f t="shared" si="134"/>
        <v>1442</v>
      </c>
      <c r="HG15" s="60">
        <f t="shared" si="135"/>
        <v>14.42</v>
      </c>
      <c r="HH15" s="57">
        <v>0.47</v>
      </c>
      <c r="HI15" s="88">
        <f>IF(HH15="","",IF(HH15&lt;MinMaxWorkouts!$E$24,MinMaxWorkouts!$E$24,IF(HH15&gt;MinMaxWorkouts!$F$24,MinMaxWorkouts!$F$24,IF(HH15="M",MinMaxWorkouts!$F$24,HH15))))</f>
        <v>0.47</v>
      </c>
      <c r="HJ15" s="89">
        <f t="shared" si="136"/>
        <v>47</v>
      </c>
      <c r="HK15" s="79"/>
      <c r="HL15" s="78">
        <f t="shared" si="137"/>
        <v>0</v>
      </c>
      <c r="HM15" s="80">
        <f t="shared" si="138"/>
        <v>47</v>
      </c>
      <c r="HN15" s="91">
        <f t="shared" si="139"/>
        <v>0.47</v>
      </c>
      <c r="HO15" s="99"/>
      <c r="HP15" s="58"/>
      <c r="HQ15" s="42">
        <f t="shared" si="140"/>
        <v>1489</v>
      </c>
      <c r="HR15" s="57"/>
      <c r="HS15" s="66">
        <f t="shared" si="141"/>
        <v>24.49</v>
      </c>
      <c r="HT15" s="67">
        <v>5</v>
      </c>
      <c r="HU15" s="68">
        <f>IF(B15="","DNS",IF(HS15="","DNF",RANK(HS15,HS$3:HS$49,1)))</f>
        <v>13</v>
      </c>
      <c r="HV15" s="68">
        <f t="shared" si="142"/>
        <v>13</v>
      </c>
    </row>
    <row r="16" spans="1:230" ht="15.75">
      <c r="A16" s="112">
        <v>11</v>
      </c>
      <c r="B16" s="54">
        <f t="shared" si="0"/>
        <v>110</v>
      </c>
      <c r="C16" s="129" t="s">
        <v>236</v>
      </c>
      <c r="D16" s="130" t="str">
        <f>LEFT(C16,1)</f>
        <v>D</v>
      </c>
      <c r="E16" s="130">
        <f t="shared" si="1"/>
        <v>6</v>
      </c>
      <c r="F16" s="78" t="str">
        <f t="shared" si="2"/>
        <v> McClurg</v>
      </c>
      <c r="G16" s="131" t="s">
        <v>237</v>
      </c>
      <c r="H16" s="78" t="str">
        <f t="shared" si="3"/>
        <v>G</v>
      </c>
      <c r="I16" s="130">
        <f t="shared" si="4"/>
        <v>6</v>
      </c>
      <c r="J16" s="78" t="str">
        <f t="shared" si="5"/>
        <v> McClurg</v>
      </c>
      <c r="K16" s="130" t="str">
        <f t="shared" si="6"/>
        <v>D. McClurg/G. McClurg</v>
      </c>
      <c r="L16" s="132" t="s">
        <v>315</v>
      </c>
      <c r="M16" s="122" t="s">
        <v>346</v>
      </c>
      <c r="N16" s="123">
        <v>2</v>
      </c>
      <c r="O16" s="135">
        <f>O15+MinMaxWorkouts!J$2</f>
        <v>0.4263888888888889</v>
      </c>
      <c r="P16" s="55"/>
      <c r="Q16" s="56">
        <f t="shared" si="7"/>
        <v>0</v>
      </c>
      <c r="R16" s="57">
        <v>0.53</v>
      </c>
      <c r="S16" s="77">
        <f>IF(R16="","",IF(R16&lt;MinMaxWorkouts!$E$2,MinMaxWorkouts!$E$2,IF(R16&gt;MinMaxWorkouts!$F$2,MinMaxWorkouts!$F$2,IF(R16="M",MinMaxWorkouts!$D$2,R16))))</f>
        <v>0.53</v>
      </c>
      <c r="T16" s="78">
        <f t="shared" si="8"/>
        <v>53</v>
      </c>
      <c r="U16" s="79"/>
      <c r="V16" s="78">
        <f t="shared" si="9"/>
        <v>0</v>
      </c>
      <c r="W16" s="80">
        <f t="shared" si="10"/>
        <v>53</v>
      </c>
      <c r="X16" s="81">
        <f t="shared" si="11"/>
        <v>0.53</v>
      </c>
      <c r="Y16" s="57">
        <v>0.44</v>
      </c>
      <c r="Z16" s="77">
        <f>IF(Y16="","",IF(Y16&lt;MinMaxWorkouts!$E$3,MinMaxWorkouts!$E$3,IF(Y16&gt;MinMaxWorkouts!$F$3,MinMaxWorkouts!$F$3,IF(Y16="M",MinMaxWorkouts!$F$3,Y16))))</f>
        <v>0.44</v>
      </c>
      <c r="AA16" s="78">
        <f t="shared" si="12"/>
        <v>44</v>
      </c>
      <c r="AB16" s="79"/>
      <c r="AC16" s="78">
        <f t="shared" si="13"/>
        <v>0</v>
      </c>
      <c r="AD16" s="80">
        <f t="shared" si="14"/>
        <v>44</v>
      </c>
      <c r="AE16" s="81">
        <f t="shared" si="15"/>
        <v>0.44</v>
      </c>
      <c r="AF16" s="56">
        <f t="shared" si="16"/>
        <v>97</v>
      </c>
      <c r="AG16" s="60">
        <f t="shared" si="17"/>
        <v>1.37</v>
      </c>
      <c r="AH16" s="57">
        <v>0.58</v>
      </c>
      <c r="AI16" s="104">
        <f>IF(AH16="","",IF(AH16&lt;MinMaxWorkouts!$E$4,MinMaxWorkouts!$E$4,IF(AH16&gt;MinMaxWorkouts!$F$4,MinMaxWorkouts!$F$4,IF(AH16="M",MinMaxWorkouts!$F$4,AH16))))</f>
        <v>0.58</v>
      </c>
      <c r="AJ16" s="78">
        <f t="shared" si="18"/>
        <v>57.99999999999999</v>
      </c>
      <c r="AK16" s="79"/>
      <c r="AL16" s="78">
        <f t="shared" si="19"/>
        <v>0</v>
      </c>
      <c r="AM16" s="80">
        <f t="shared" si="20"/>
        <v>57.99999999999999</v>
      </c>
      <c r="AN16" s="81">
        <f t="shared" si="21"/>
        <v>0.58</v>
      </c>
      <c r="AO16" s="56">
        <f t="shared" si="22"/>
        <v>155</v>
      </c>
      <c r="AP16" s="60">
        <f t="shared" si="23"/>
        <v>2.35</v>
      </c>
      <c r="AQ16" s="59">
        <v>1</v>
      </c>
      <c r="AR16" s="104">
        <f>IF(AQ16="","",IF(AQ16&lt;MinMaxWorkouts!$E$5,MinMaxWorkouts!$E$5,IF(AQ16&gt;MinMaxWorkouts!$F$5,MinMaxWorkouts!$F$5,IF(AQ16="M",MinMaxWorkouts!$F$5,AQ16))))</f>
        <v>1</v>
      </c>
      <c r="AS16" s="78">
        <f t="shared" si="24"/>
        <v>60</v>
      </c>
      <c r="AT16" s="79"/>
      <c r="AU16" s="78">
        <f t="shared" si="25"/>
        <v>0</v>
      </c>
      <c r="AV16" s="80">
        <f t="shared" si="26"/>
        <v>60</v>
      </c>
      <c r="AW16" s="81">
        <f t="shared" si="27"/>
        <v>1</v>
      </c>
      <c r="AX16" s="56">
        <f t="shared" si="28"/>
        <v>215</v>
      </c>
      <c r="AY16" s="62">
        <f t="shared" si="29"/>
        <v>3.35</v>
      </c>
      <c r="AZ16" s="57">
        <v>1.04</v>
      </c>
      <c r="BA16" s="77">
        <f>IF(AZ16="","",IF(AZ16&lt;MinMaxWorkouts!$E$6,MinMaxWorkouts!$E$6,IF(AZ16&gt;MinMaxWorkouts!$F$6,MinMaxWorkouts!$F$6,IF(AZ16="M",MinMaxWorkouts!$F$6,AZ16))))</f>
        <v>1.04</v>
      </c>
      <c r="BB16" s="78">
        <f t="shared" si="30"/>
        <v>64</v>
      </c>
      <c r="BC16" s="79"/>
      <c r="BD16" s="78">
        <f t="shared" si="31"/>
        <v>0</v>
      </c>
      <c r="BE16" s="80">
        <f t="shared" si="32"/>
        <v>64</v>
      </c>
      <c r="BF16" s="83">
        <f t="shared" si="33"/>
        <v>1.04</v>
      </c>
      <c r="BG16" s="56">
        <f t="shared" si="34"/>
        <v>279</v>
      </c>
      <c r="BH16" s="62">
        <f t="shared" si="35"/>
        <v>4.39</v>
      </c>
      <c r="BI16" s="100">
        <f t="shared" si="36"/>
        <v>14</v>
      </c>
      <c r="BJ16" s="57">
        <v>1.4</v>
      </c>
      <c r="BK16" s="77">
        <f>IF(BJ16="","",IF(BJ16&lt;MinMaxWorkouts!$E$7,MinMaxWorkouts!$E$7,IF(BJ16&gt;MinMaxWorkouts!$F$7,MinMaxWorkouts!$F$7,IF(BJ16="M",MinMaxWorkouts!$F$7,BJ16))))</f>
        <v>1.4</v>
      </c>
      <c r="BL16" s="78">
        <f t="shared" si="37"/>
        <v>100</v>
      </c>
      <c r="BM16" s="79"/>
      <c r="BN16" s="78">
        <f t="shared" si="38"/>
        <v>0</v>
      </c>
      <c r="BO16" s="80">
        <f t="shared" si="39"/>
        <v>100</v>
      </c>
      <c r="BP16" s="83">
        <f t="shared" si="40"/>
        <v>1.4</v>
      </c>
      <c r="BQ16" s="56">
        <f t="shared" si="41"/>
        <v>379</v>
      </c>
      <c r="BR16" s="60">
        <f t="shared" si="42"/>
        <v>6.19</v>
      </c>
      <c r="BS16" s="57">
        <v>1.32</v>
      </c>
      <c r="BT16" s="77">
        <f>IF(BS16="","",IF(BS16&lt;MinMaxWorkouts!$E$8,MinMaxWorkouts!$E$8,IF(BS16&gt;MinMaxWorkouts!$F$8,MinMaxWorkouts!$F$8,IF(BS16="M",MinMaxWorkouts!$F$8,BS16))))</f>
        <v>1.32</v>
      </c>
      <c r="BU16" s="78">
        <f t="shared" si="43"/>
        <v>92</v>
      </c>
      <c r="BV16" s="79"/>
      <c r="BW16" s="78">
        <f t="shared" si="44"/>
        <v>0</v>
      </c>
      <c r="BX16" s="80">
        <f t="shared" si="45"/>
        <v>92</v>
      </c>
      <c r="BY16" s="85">
        <f t="shared" si="46"/>
        <v>1.32</v>
      </c>
      <c r="BZ16" s="56">
        <f t="shared" si="47"/>
        <v>471</v>
      </c>
      <c r="CA16" s="63">
        <f t="shared" si="48"/>
        <v>7.51</v>
      </c>
      <c r="CB16" s="57">
        <v>0.51</v>
      </c>
      <c r="CC16" s="88">
        <f>IF(CB16="","",IF(CB16&lt;MinMaxWorkouts!$E$9,MinMaxWorkouts!$E$9,IF(CB16&gt;MinMaxWorkouts!$F$9,MinMaxWorkouts!$F$9,IF(CB16="M",MinMaxWorkouts!$F$9,CB16))))</f>
        <v>0.51</v>
      </c>
      <c r="CD16" s="89">
        <f t="shared" si="49"/>
        <v>51</v>
      </c>
      <c r="CE16" s="79"/>
      <c r="CF16" s="78">
        <f t="shared" si="50"/>
        <v>0</v>
      </c>
      <c r="CG16" s="80">
        <f t="shared" si="51"/>
        <v>51</v>
      </c>
      <c r="CH16" s="85">
        <f t="shared" si="52"/>
        <v>0.51</v>
      </c>
      <c r="CI16" s="56">
        <f t="shared" si="53"/>
        <v>522</v>
      </c>
      <c r="CJ16" s="60">
        <f t="shared" si="54"/>
        <v>8.42</v>
      </c>
      <c r="CK16" s="57">
        <v>0.44</v>
      </c>
      <c r="CL16" s="88">
        <f>IF(CK16="","",IF(CK16&lt;MinMaxWorkouts!$E$10,MinMaxWorkouts!$E$10,IF(CK16&gt;MinMaxWorkouts!$F$10,MinMaxWorkouts!$F$10,IF(CK16="M",MinMaxWorkouts!$F$10,CK16))))</f>
        <v>0.44</v>
      </c>
      <c r="CM16" s="89">
        <f t="shared" si="55"/>
        <v>44</v>
      </c>
      <c r="CN16" s="79"/>
      <c r="CO16" s="78">
        <f t="shared" si="56"/>
        <v>0</v>
      </c>
      <c r="CP16" s="80">
        <f t="shared" si="57"/>
        <v>44</v>
      </c>
      <c r="CQ16" s="85">
        <f t="shared" si="58"/>
        <v>0.44</v>
      </c>
      <c r="CR16" s="56">
        <f t="shared" si="59"/>
        <v>566</v>
      </c>
      <c r="CS16" s="60">
        <f t="shared" si="60"/>
        <v>9.26</v>
      </c>
      <c r="CT16" s="57">
        <v>0.55</v>
      </c>
      <c r="CU16" s="88">
        <f>IF(CT16="","",IF(CT16&lt;MinMaxWorkouts!$E$11,MinMaxWorkouts!$E$11,IF(CT16&gt;MinMaxWorkouts!$F$11,MinMaxWorkouts!$F$11,IF(CT16="M",MinMaxWorkouts!$F$11,CT16))))</f>
        <v>0.55</v>
      </c>
      <c r="CV16" s="89">
        <f t="shared" si="61"/>
        <v>55.00000000000001</v>
      </c>
      <c r="CW16" s="79"/>
      <c r="CX16" s="78">
        <f t="shared" si="62"/>
        <v>0</v>
      </c>
      <c r="CY16" s="80">
        <f t="shared" si="63"/>
        <v>55.00000000000001</v>
      </c>
      <c r="CZ16" s="91">
        <f t="shared" si="64"/>
        <v>0.55</v>
      </c>
      <c r="DA16" s="56">
        <f t="shared" si="65"/>
        <v>621</v>
      </c>
      <c r="DB16" s="60">
        <f t="shared" si="66"/>
        <v>10.21</v>
      </c>
      <c r="DC16" s="57">
        <v>0.55</v>
      </c>
      <c r="DD16" s="88">
        <f>IF(DC16="","",IF(DC16&lt;MinMaxWorkouts!$E$12,MinMaxWorkouts!$E$12,IF(DC16&gt;MinMaxWorkouts!$F$12,MinMaxWorkouts!$F$12,IF(DC16="M",MinMaxWorkouts!$F$12,DC16))))</f>
        <v>0.55</v>
      </c>
      <c r="DE16" s="89">
        <f t="shared" si="67"/>
        <v>55.00000000000001</v>
      </c>
      <c r="DF16" s="79"/>
      <c r="DG16" s="78">
        <f t="shared" si="68"/>
        <v>0</v>
      </c>
      <c r="DH16" s="80">
        <f t="shared" si="69"/>
        <v>55.00000000000001</v>
      </c>
      <c r="DI16" s="91">
        <f t="shared" si="70"/>
        <v>0.55</v>
      </c>
      <c r="DJ16" s="56">
        <f t="shared" si="71"/>
        <v>676</v>
      </c>
      <c r="DK16" s="60">
        <f t="shared" si="72"/>
        <v>11.16</v>
      </c>
      <c r="DL16" s="57" t="s">
        <v>382</v>
      </c>
      <c r="DM16" s="88">
        <f>IF(DL16="","",IF(DL16&lt;MinMaxWorkouts!$E$13,MinMaxWorkouts!$E$13,IF(DL16&gt;MinMaxWorkouts!$F$13,MinMaxWorkouts!$F$13,IF(DL16="M",MinMaxWorkouts!$F$13,DL16))))</f>
        <v>2</v>
      </c>
      <c r="DN16" s="89">
        <f t="shared" si="73"/>
        <v>120</v>
      </c>
      <c r="DO16" s="79"/>
      <c r="DP16" s="78">
        <f t="shared" si="74"/>
        <v>0</v>
      </c>
      <c r="DQ16" s="80">
        <f t="shared" si="75"/>
        <v>120</v>
      </c>
      <c r="DR16" s="91">
        <f t="shared" si="76"/>
        <v>2</v>
      </c>
      <c r="DS16" s="64">
        <f t="shared" si="77"/>
        <v>796</v>
      </c>
      <c r="DT16" s="65">
        <f t="shared" si="78"/>
        <v>13.16</v>
      </c>
      <c r="DU16" s="65">
        <f t="shared" si="79"/>
        <v>13.16</v>
      </c>
      <c r="DV16" s="57">
        <v>1.34</v>
      </c>
      <c r="DW16" s="88">
        <f>IF(DV16="","",IF(DV16&lt;MinMaxWorkouts!$E$14,MinMaxWorkouts!$E$14,IF(DV16&gt;MinMaxWorkouts!$F$14,MinMaxWorkouts!$F$14,IF(DV16="M",MinMaxWorkouts!$F$14,DV16))))</f>
        <v>1.34</v>
      </c>
      <c r="DX16" s="89">
        <f t="shared" si="80"/>
        <v>94</v>
      </c>
      <c r="DY16" s="79"/>
      <c r="DZ16" s="78">
        <f t="shared" si="81"/>
        <v>0</v>
      </c>
      <c r="EA16" s="80">
        <f t="shared" si="82"/>
        <v>94</v>
      </c>
      <c r="EB16" s="91">
        <f t="shared" si="83"/>
        <v>1.34</v>
      </c>
      <c r="EC16" s="56">
        <f t="shared" si="84"/>
        <v>890</v>
      </c>
      <c r="ED16" s="57">
        <v>1.28</v>
      </c>
      <c r="EE16" s="88">
        <f>IF(ED16="","",IF(ED16&lt;MinMaxWorkouts!$E$15,MinMaxWorkouts!$E$15,IF(ED16&gt;MinMaxWorkouts!$F$15,MinMaxWorkouts!$F$15,IF(ED16="M",MinMaxWorkouts!$F$15,ED16))))</f>
        <v>1.28</v>
      </c>
      <c r="EF16" s="89">
        <f t="shared" si="85"/>
        <v>88</v>
      </c>
      <c r="EG16" s="79"/>
      <c r="EH16" s="78">
        <f t="shared" si="86"/>
        <v>0</v>
      </c>
      <c r="EI16" s="80">
        <f t="shared" si="87"/>
        <v>88</v>
      </c>
      <c r="EJ16" s="91">
        <f t="shared" si="88"/>
        <v>1.28</v>
      </c>
      <c r="EK16" s="56">
        <f t="shared" si="89"/>
        <v>978</v>
      </c>
      <c r="EL16" s="60">
        <f t="shared" si="90"/>
        <v>16.18</v>
      </c>
      <c r="EM16" s="57">
        <v>0.49</v>
      </c>
      <c r="EN16" s="88">
        <f>IF(EM16="","",IF(EM16&lt;MinMaxWorkouts!$E$16,MinMaxWorkouts!$E$16,IF(EM16&gt;MinMaxWorkouts!$F$16,MinMaxWorkouts!$F$16,IF(EM16="M",MinMaxWorkouts!$F$16,EM16))))</f>
        <v>0.49</v>
      </c>
      <c r="EO16" s="89">
        <f t="shared" si="91"/>
        <v>49</v>
      </c>
      <c r="EP16" s="79"/>
      <c r="EQ16" s="78">
        <f t="shared" si="92"/>
        <v>0</v>
      </c>
      <c r="ER16" s="80">
        <f t="shared" si="93"/>
        <v>49</v>
      </c>
      <c r="ES16" s="91">
        <f t="shared" si="94"/>
        <v>0.49</v>
      </c>
      <c r="ET16" s="56">
        <f t="shared" si="95"/>
        <v>1027</v>
      </c>
      <c r="EU16" s="60">
        <f t="shared" si="96"/>
        <v>17.07</v>
      </c>
      <c r="EV16" s="57">
        <v>0.52</v>
      </c>
      <c r="EW16" s="77">
        <f>IF(EV16="","",IF(EV16&lt;MinMaxWorkouts!$E$17,MinMaxWorkouts!$E$17,IF(EV16&gt;MinMaxWorkouts!$F$17,MinMaxWorkouts!$F$17,IF(EV16="M",MinMaxWorkouts!$F$17,EV16))))</f>
        <v>0.52</v>
      </c>
      <c r="EX16" s="89">
        <f t="shared" si="97"/>
        <v>52</v>
      </c>
      <c r="EY16" s="79"/>
      <c r="EZ16" s="78">
        <f t="shared" si="98"/>
        <v>0</v>
      </c>
      <c r="FA16" s="80">
        <f t="shared" si="99"/>
        <v>52</v>
      </c>
      <c r="FB16" s="91">
        <f t="shared" si="100"/>
        <v>0.52</v>
      </c>
      <c r="FC16" s="56">
        <f t="shared" si="101"/>
        <v>1079</v>
      </c>
      <c r="FD16" s="60">
        <f t="shared" si="102"/>
        <v>17.59</v>
      </c>
      <c r="FE16" s="57">
        <v>1</v>
      </c>
      <c r="FF16" s="77">
        <f>IF(FE16="","",IF(FE16&lt;MinMaxWorkouts!$E$18,MinMaxWorkouts!$E$18,IF(FE16&gt;MinMaxWorkouts!$F$18,MinMaxWorkouts!$F$18,IF(FE16="M",MinMaxWorkouts!$F$18,FE16))))</f>
        <v>1</v>
      </c>
      <c r="FG16" s="89">
        <f t="shared" si="103"/>
        <v>60</v>
      </c>
      <c r="FH16" s="79"/>
      <c r="FI16" s="78">
        <f t="shared" si="104"/>
        <v>0</v>
      </c>
      <c r="FJ16" s="96">
        <f t="shared" si="105"/>
        <v>60</v>
      </c>
      <c r="FK16" s="97">
        <f t="shared" si="106"/>
        <v>1</v>
      </c>
      <c r="FL16" s="56">
        <f t="shared" si="107"/>
        <v>1139</v>
      </c>
      <c r="FM16" s="60">
        <f t="shared" si="108"/>
        <v>18.59</v>
      </c>
      <c r="FN16" s="61">
        <f>IF(FM16="","",RANK(FM16,FM$3:FM$49,1))</f>
        <v>18</v>
      </c>
      <c r="FO16" s="57">
        <v>1.29</v>
      </c>
      <c r="FP16" s="88">
        <f>IF(FO16="","",IF(FO16&lt;MinMaxWorkouts!$E$19,MinMaxWorkouts!$E$19,IF(FO16&gt;MinMaxWorkouts!$F$19,MinMaxWorkouts!$F$19,IF(FO16="M",MinMaxWorkouts!$F$19,FO16))))</f>
        <v>1.29</v>
      </c>
      <c r="FQ16" s="89">
        <f t="shared" si="109"/>
        <v>89</v>
      </c>
      <c r="FR16" s="79"/>
      <c r="FS16" s="78">
        <f t="shared" si="110"/>
        <v>0</v>
      </c>
      <c r="FT16" s="80">
        <f t="shared" si="111"/>
        <v>89</v>
      </c>
      <c r="FU16" s="91">
        <f t="shared" si="112"/>
        <v>1.29</v>
      </c>
      <c r="FV16" s="56">
        <f t="shared" si="113"/>
        <v>1228</v>
      </c>
      <c r="FW16" s="60">
        <f t="shared" si="114"/>
        <v>12.28</v>
      </c>
      <c r="FX16" s="57">
        <v>0.49</v>
      </c>
      <c r="FY16" s="88">
        <f>IF(FX16="","",IF(FX16&lt;MinMaxWorkouts!$E$20,MinMaxWorkouts!$E$20,IF(FX16&gt;MinMaxWorkouts!$F$20,MinMaxWorkouts!$F$20,IF(FX16="M",MinMaxWorkouts!$F$20,FX16))))</f>
        <v>0.49</v>
      </c>
      <c r="FZ16" s="89">
        <f t="shared" si="115"/>
        <v>49</v>
      </c>
      <c r="GA16" s="79"/>
      <c r="GB16" s="78">
        <f t="shared" si="116"/>
        <v>0</v>
      </c>
      <c r="GC16" s="80">
        <f t="shared" si="117"/>
        <v>49</v>
      </c>
      <c r="GD16" s="91">
        <f t="shared" si="118"/>
        <v>0.49</v>
      </c>
      <c r="GE16" s="56">
        <f t="shared" si="119"/>
        <v>1277</v>
      </c>
      <c r="GF16" s="60">
        <f t="shared" si="120"/>
        <v>12.77</v>
      </c>
      <c r="GG16" s="57">
        <v>0.44</v>
      </c>
      <c r="GH16" s="88">
        <f>IF(GG16="","",IF(GG16&lt;MinMaxWorkouts!$E$21,MinMaxWorkouts!$E$21,IF(GG16&gt;MinMaxWorkouts!$F$21,MinMaxWorkouts!$F$21,IF(GG16="M",MinMaxWorkouts!$F$21,GG16))))</f>
        <v>0.44</v>
      </c>
      <c r="GI16" s="89">
        <f t="shared" si="143"/>
        <v>44</v>
      </c>
      <c r="GJ16" s="79"/>
      <c r="GK16" s="78">
        <f t="shared" si="121"/>
        <v>0</v>
      </c>
      <c r="GL16" s="80">
        <f t="shared" si="122"/>
        <v>44</v>
      </c>
      <c r="GM16" s="91">
        <f t="shared" si="123"/>
        <v>0.44</v>
      </c>
      <c r="GN16" s="56">
        <f t="shared" si="124"/>
        <v>1321</v>
      </c>
      <c r="GO16" s="60">
        <f t="shared" si="125"/>
        <v>13.21</v>
      </c>
      <c r="GP16" s="57">
        <v>1.31</v>
      </c>
      <c r="GQ16" s="88">
        <f>IF(GP16="","",IF(GP16&lt;MinMaxWorkouts!$E$22,MinMaxWorkouts!$E$22,IF(GP16&gt;MinMaxWorkouts!$F$22,MinMaxWorkouts!$F$22,IF(GP16="M",MinMaxWorkouts!$F$22,GP16))))</f>
        <v>1.31</v>
      </c>
      <c r="GR16" s="89">
        <f t="shared" si="144"/>
        <v>91</v>
      </c>
      <c r="GS16" s="79"/>
      <c r="GT16" s="78">
        <f t="shared" si="126"/>
        <v>0</v>
      </c>
      <c r="GU16" s="80">
        <f t="shared" si="127"/>
        <v>91</v>
      </c>
      <c r="GV16" s="91">
        <f t="shared" si="128"/>
        <v>1.31</v>
      </c>
      <c r="GW16" s="56">
        <f t="shared" si="129"/>
        <v>1412</v>
      </c>
      <c r="GX16" s="60">
        <f t="shared" si="130"/>
        <v>14.12</v>
      </c>
      <c r="GY16" s="57">
        <v>0.51</v>
      </c>
      <c r="GZ16" s="88">
        <f>IF(GY16="","",IF(GY16&lt;MinMaxWorkouts!$E$23,MinMaxWorkouts!$E$23,IF(GY16&gt;MinMaxWorkouts!$F$23,MinMaxWorkouts!$F$23,IF(GY16="M",MinMaxWorkouts!$F$23,GY16))))</f>
        <v>0.51</v>
      </c>
      <c r="HA16" s="89">
        <f t="shared" si="145"/>
        <v>51</v>
      </c>
      <c r="HB16" s="79"/>
      <c r="HC16" s="78">
        <f t="shared" si="131"/>
        <v>0</v>
      </c>
      <c r="HD16" s="80">
        <f t="shared" si="132"/>
        <v>51</v>
      </c>
      <c r="HE16" s="91">
        <f t="shared" si="133"/>
        <v>0.51</v>
      </c>
      <c r="HF16" s="56">
        <f t="shared" si="134"/>
        <v>1463</v>
      </c>
      <c r="HG16" s="60">
        <f t="shared" si="135"/>
        <v>14.63</v>
      </c>
      <c r="HH16" s="57">
        <v>0.46</v>
      </c>
      <c r="HI16" s="88">
        <f>IF(HH16="","",IF(HH16&lt;MinMaxWorkouts!$E$24,MinMaxWorkouts!$E$24,IF(HH16&gt;MinMaxWorkouts!$F$24,MinMaxWorkouts!$F$24,IF(HH16="M",MinMaxWorkouts!$F$24,HH16))))</f>
        <v>0.46</v>
      </c>
      <c r="HJ16" s="89">
        <f t="shared" si="136"/>
        <v>46</v>
      </c>
      <c r="HK16" s="79"/>
      <c r="HL16" s="78">
        <f t="shared" si="137"/>
        <v>0</v>
      </c>
      <c r="HM16" s="80">
        <f t="shared" si="138"/>
        <v>46</v>
      </c>
      <c r="HN16" s="91">
        <f t="shared" si="139"/>
        <v>0.46</v>
      </c>
      <c r="HO16" s="99"/>
      <c r="HP16" s="58"/>
      <c r="HQ16" s="42">
        <f t="shared" si="140"/>
        <v>1509</v>
      </c>
      <c r="HR16" s="57"/>
      <c r="HS16" s="66">
        <f t="shared" si="141"/>
        <v>25.09</v>
      </c>
      <c r="HT16" s="67">
        <v>5</v>
      </c>
      <c r="HU16" s="68">
        <f>IF(B16="","DNS",IF(HS16="","DNF",RANK(HS16,HS$3:HS$49,1)))</f>
        <v>14</v>
      </c>
      <c r="HV16" s="68">
        <f t="shared" si="142"/>
        <v>14</v>
      </c>
    </row>
    <row r="17" spans="1:230" ht="15.75">
      <c r="A17" s="112">
        <v>39</v>
      </c>
      <c r="B17" s="54">
        <f t="shared" si="0"/>
        <v>390</v>
      </c>
      <c r="C17" s="129" t="s">
        <v>283</v>
      </c>
      <c r="D17" s="130" t="str">
        <f>LEFT(C17,1)</f>
        <v>D</v>
      </c>
      <c r="E17" s="130">
        <f t="shared" si="1"/>
        <v>7</v>
      </c>
      <c r="F17" s="78" t="str">
        <f t="shared" si="2"/>
        <v> Byrne</v>
      </c>
      <c r="G17" s="131" t="s">
        <v>284</v>
      </c>
      <c r="H17" s="78" t="str">
        <f t="shared" si="3"/>
        <v>K</v>
      </c>
      <c r="I17" s="130">
        <f t="shared" si="4"/>
        <v>6</v>
      </c>
      <c r="J17" s="78" t="str">
        <f t="shared" si="5"/>
        <v> Fagan</v>
      </c>
      <c r="K17" s="130" t="str">
        <f t="shared" si="6"/>
        <v>D. Byrne/K. Fagan</v>
      </c>
      <c r="L17" s="132" t="s">
        <v>311</v>
      </c>
      <c r="M17" s="122" t="s">
        <v>364</v>
      </c>
      <c r="N17" s="123">
        <v>3</v>
      </c>
      <c r="O17" s="135">
        <f>O16+MinMaxWorkouts!J$2</f>
        <v>0.4270833333333333</v>
      </c>
      <c r="P17" s="55"/>
      <c r="Q17" s="56">
        <f t="shared" si="7"/>
        <v>0</v>
      </c>
      <c r="R17" s="57">
        <v>0.54</v>
      </c>
      <c r="S17" s="77">
        <f>IF(R17="","",IF(R17&lt;MinMaxWorkouts!$E$2,MinMaxWorkouts!$E$2,IF(R17&gt;MinMaxWorkouts!$F$2,MinMaxWorkouts!$F$2,IF(R17="M",MinMaxWorkouts!$D$2,R17))))</f>
        <v>0.54</v>
      </c>
      <c r="T17" s="78">
        <f t="shared" si="8"/>
        <v>54</v>
      </c>
      <c r="U17" s="79"/>
      <c r="V17" s="78">
        <f t="shared" si="9"/>
        <v>0</v>
      </c>
      <c r="W17" s="80">
        <f t="shared" si="10"/>
        <v>54</v>
      </c>
      <c r="X17" s="81">
        <f t="shared" si="11"/>
        <v>0.54</v>
      </c>
      <c r="Y17" s="57">
        <v>0.4</v>
      </c>
      <c r="Z17" s="77">
        <f>IF(Y17="","",IF(Y17&lt;MinMaxWorkouts!$E$3,MinMaxWorkouts!$E$3,IF(Y17&gt;MinMaxWorkouts!$F$3,MinMaxWorkouts!$F$3,IF(Y17="M",MinMaxWorkouts!$F$3,Y17))))</f>
        <v>0.4</v>
      </c>
      <c r="AA17" s="78">
        <f t="shared" si="12"/>
        <v>40</v>
      </c>
      <c r="AB17" s="79"/>
      <c r="AC17" s="78">
        <f t="shared" si="13"/>
        <v>0</v>
      </c>
      <c r="AD17" s="80">
        <f t="shared" si="14"/>
        <v>40</v>
      </c>
      <c r="AE17" s="81">
        <f t="shared" si="15"/>
        <v>0.4</v>
      </c>
      <c r="AF17" s="56">
        <f t="shared" si="16"/>
        <v>94</v>
      </c>
      <c r="AG17" s="60">
        <f t="shared" si="17"/>
        <v>1.34</v>
      </c>
      <c r="AH17" s="57">
        <v>0.53</v>
      </c>
      <c r="AI17" s="104">
        <f>IF(AH17="","",IF(AH17&lt;MinMaxWorkouts!$E$4,MinMaxWorkouts!$E$4,IF(AH17&gt;MinMaxWorkouts!$F$4,MinMaxWorkouts!$F$4,IF(AH17="M",MinMaxWorkouts!$F$4,AH17))))</f>
        <v>0.53</v>
      </c>
      <c r="AJ17" s="78">
        <f t="shared" si="18"/>
        <v>53</v>
      </c>
      <c r="AK17" s="79"/>
      <c r="AL17" s="78">
        <f t="shared" si="19"/>
        <v>0</v>
      </c>
      <c r="AM17" s="80">
        <f t="shared" si="20"/>
        <v>53</v>
      </c>
      <c r="AN17" s="81">
        <f t="shared" si="21"/>
        <v>0.53</v>
      </c>
      <c r="AO17" s="56">
        <f t="shared" si="22"/>
        <v>147</v>
      </c>
      <c r="AP17" s="60">
        <f t="shared" si="23"/>
        <v>2.27</v>
      </c>
      <c r="AQ17" s="59">
        <v>0.51</v>
      </c>
      <c r="AR17" s="104">
        <f>IF(AQ17="","",IF(AQ17&lt;MinMaxWorkouts!$E$5,MinMaxWorkouts!$E$5,IF(AQ17&gt;MinMaxWorkouts!$F$5,MinMaxWorkouts!$F$5,IF(AQ17="M",MinMaxWorkouts!$F$5,AQ17))))</f>
        <v>0.51</v>
      </c>
      <c r="AS17" s="78">
        <f t="shared" si="24"/>
        <v>51</v>
      </c>
      <c r="AT17" s="79"/>
      <c r="AU17" s="78">
        <f t="shared" si="25"/>
        <v>0</v>
      </c>
      <c r="AV17" s="80">
        <f t="shared" si="26"/>
        <v>51</v>
      </c>
      <c r="AW17" s="81">
        <f t="shared" si="27"/>
        <v>0.51</v>
      </c>
      <c r="AX17" s="56">
        <f t="shared" si="28"/>
        <v>198</v>
      </c>
      <c r="AY17" s="62">
        <f t="shared" si="29"/>
        <v>3.18</v>
      </c>
      <c r="AZ17" s="57" t="s">
        <v>382</v>
      </c>
      <c r="BA17" s="77">
        <f>IF(AZ17="","",IF(AZ17&lt;MinMaxWorkouts!$E$6,MinMaxWorkouts!$E$6,IF(AZ17&gt;MinMaxWorkouts!$F$6,MinMaxWorkouts!$F$6,IF(AZ17="M",MinMaxWorkouts!$F$6,AZ17))))</f>
        <v>2</v>
      </c>
      <c r="BB17" s="78">
        <f t="shared" si="30"/>
        <v>120</v>
      </c>
      <c r="BC17" s="79"/>
      <c r="BD17" s="78">
        <f t="shared" si="31"/>
        <v>0</v>
      </c>
      <c r="BE17" s="80">
        <f t="shared" si="32"/>
        <v>120</v>
      </c>
      <c r="BF17" s="83">
        <f t="shared" si="33"/>
        <v>2</v>
      </c>
      <c r="BG17" s="56">
        <f t="shared" si="34"/>
        <v>318</v>
      </c>
      <c r="BH17" s="62">
        <f t="shared" si="35"/>
        <v>5.18</v>
      </c>
      <c r="BI17" s="100">
        <f t="shared" si="36"/>
        <v>22</v>
      </c>
      <c r="BJ17" s="57">
        <v>1.31</v>
      </c>
      <c r="BK17" s="77">
        <f>IF(BJ17="","",IF(BJ17&lt;MinMaxWorkouts!$E$7,MinMaxWorkouts!$E$7,IF(BJ17&gt;MinMaxWorkouts!$F$7,MinMaxWorkouts!$F$7,IF(BJ17="M",MinMaxWorkouts!$F$7,BJ17))))</f>
        <v>1.31</v>
      </c>
      <c r="BL17" s="78">
        <f t="shared" si="37"/>
        <v>91</v>
      </c>
      <c r="BM17" s="79"/>
      <c r="BN17" s="78">
        <f t="shared" si="38"/>
        <v>0</v>
      </c>
      <c r="BO17" s="80">
        <f t="shared" si="39"/>
        <v>91</v>
      </c>
      <c r="BP17" s="83">
        <f t="shared" si="40"/>
        <v>1.31</v>
      </c>
      <c r="BQ17" s="56">
        <f t="shared" si="41"/>
        <v>409</v>
      </c>
      <c r="BR17" s="60">
        <f t="shared" si="42"/>
        <v>6.49</v>
      </c>
      <c r="BS17" s="57">
        <v>1.31</v>
      </c>
      <c r="BT17" s="77">
        <f>IF(BS17="","",IF(BS17&lt;MinMaxWorkouts!$E$8,MinMaxWorkouts!$E$8,IF(BS17&gt;MinMaxWorkouts!$F$8,MinMaxWorkouts!$F$8,IF(BS17="M",MinMaxWorkouts!$F$8,BS17))))</f>
        <v>1.31</v>
      </c>
      <c r="BU17" s="78">
        <f t="shared" si="43"/>
        <v>91</v>
      </c>
      <c r="BV17" s="79"/>
      <c r="BW17" s="78">
        <f t="shared" si="44"/>
        <v>0</v>
      </c>
      <c r="BX17" s="80">
        <f t="shared" si="45"/>
        <v>91</v>
      </c>
      <c r="BY17" s="85">
        <f t="shared" si="46"/>
        <v>1.31</v>
      </c>
      <c r="BZ17" s="56">
        <f t="shared" si="47"/>
        <v>500</v>
      </c>
      <c r="CA17" s="63">
        <f t="shared" si="48"/>
        <v>8.2</v>
      </c>
      <c r="CB17" s="57">
        <v>0.45</v>
      </c>
      <c r="CC17" s="88">
        <f>IF(CB17="","",IF(CB17&lt;MinMaxWorkouts!$E$9,MinMaxWorkouts!$E$9,IF(CB17&gt;MinMaxWorkouts!$F$9,MinMaxWorkouts!$F$9,IF(CB17="M",MinMaxWorkouts!$F$9,CB17))))</f>
        <v>0.45</v>
      </c>
      <c r="CD17" s="89">
        <f t="shared" si="49"/>
        <v>45</v>
      </c>
      <c r="CE17" s="79"/>
      <c r="CF17" s="78">
        <f t="shared" si="50"/>
        <v>0</v>
      </c>
      <c r="CG17" s="80">
        <f t="shared" si="51"/>
        <v>45</v>
      </c>
      <c r="CH17" s="85">
        <f t="shared" si="52"/>
        <v>0.45</v>
      </c>
      <c r="CI17" s="56">
        <f t="shared" si="53"/>
        <v>545</v>
      </c>
      <c r="CJ17" s="60">
        <f t="shared" si="54"/>
        <v>9.05</v>
      </c>
      <c r="CK17" s="57">
        <v>0.41</v>
      </c>
      <c r="CL17" s="88">
        <f>IF(CK17="","",IF(CK17&lt;MinMaxWorkouts!$E$10,MinMaxWorkouts!$E$10,IF(CK17&gt;MinMaxWorkouts!$F$10,MinMaxWorkouts!$F$10,IF(CK17="M",MinMaxWorkouts!$F$10,CK17))))</f>
        <v>0.41</v>
      </c>
      <c r="CM17" s="89">
        <f t="shared" si="55"/>
        <v>41</v>
      </c>
      <c r="CN17" s="79"/>
      <c r="CO17" s="78">
        <f t="shared" si="56"/>
        <v>0</v>
      </c>
      <c r="CP17" s="80">
        <f t="shared" si="57"/>
        <v>41</v>
      </c>
      <c r="CQ17" s="85">
        <f t="shared" si="58"/>
        <v>0.41</v>
      </c>
      <c r="CR17" s="56">
        <f t="shared" si="59"/>
        <v>586</v>
      </c>
      <c r="CS17" s="60">
        <f t="shared" si="60"/>
        <v>9.46</v>
      </c>
      <c r="CT17" s="57">
        <v>0.54</v>
      </c>
      <c r="CU17" s="88">
        <f>IF(CT17="","",IF(CT17&lt;MinMaxWorkouts!$E$11,MinMaxWorkouts!$E$11,IF(CT17&gt;MinMaxWorkouts!$F$11,MinMaxWorkouts!$F$11,IF(CT17="M",MinMaxWorkouts!$F$11,CT17))))</f>
        <v>0.54</v>
      </c>
      <c r="CV17" s="89">
        <f t="shared" si="61"/>
        <v>54</v>
      </c>
      <c r="CW17" s="79"/>
      <c r="CX17" s="78">
        <f t="shared" si="62"/>
        <v>0</v>
      </c>
      <c r="CY17" s="80">
        <f t="shared" si="63"/>
        <v>54</v>
      </c>
      <c r="CZ17" s="91">
        <f t="shared" si="64"/>
        <v>0.54</v>
      </c>
      <c r="DA17" s="56">
        <f t="shared" si="65"/>
        <v>640</v>
      </c>
      <c r="DB17" s="60">
        <f t="shared" si="66"/>
        <v>10.4</v>
      </c>
      <c r="DC17" s="57">
        <v>0.51</v>
      </c>
      <c r="DD17" s="88">
        <f>IF(DC17="","",IF(DC17&lt;MinMaxWorkouts!$E$12,MinMaxWorkouts!$E$12,IF(DC17&gt;MinMaxWorkouts!$F$12,MinMaxWorkouts!$F$12,IF(DC17="M",MinMaxWorkouts!$F$12,DC17))))</f>
        <v>0.51</v>
      </c>
      <c r="DE17" s="89">
        <f t="shared" si="67"/>
        <v>51</v>
      </c>
      <c r="DF17" s="79"/>
      <c r="DG17" s="78">
        <f t="shared" si="68"/>
        <v>0</v>
      </c>
      <c r="DH17" s="80">
        <f t="shared" si="69"/>
        <v>51</v>
      </c>
      <c r="DI17" s="91">
        <f t="shared" si="70"/>
        <v>0.51</v>
      </c>
      <c r="DJ17" s="56">
        <f t="shared" si="71"/>
        <v>691</v>
      </c>
      <c r="DK17" s="60">
        <f t="shared" si="72"/>
        <v>11.31</v>
      </c>
      <c r="DL17" s="57">
        <v>1.06</v>
      </c>
      <c r="DM17" s="88">
        <f>IF(DL17="","",IF(DL17&lt;MinMaxWorkouts!$E$13,MinMaxWorkouts!$E$13,IF(DL17&gt;MinMaxWorkouts!$F$13,MinMaxWorkouts!$F$13,IF(DL17="M",MinMaxWorkouts!$F$13,DL17))))</f>
        <v>1.06</v>
      </c>
      <c r="DN17" s="89">
        <f t="shared" si="73"/>
        <v>66</v>
      </c>
      <c r="DO17" s="79"/>
      <c r="DP17" s="78">
        <f t="shared" si="74"/>
        <v>0</v>
      </c>
      <c r="DQ17" s="80">
        <f t="shared" si="75"/>
        <v>66</v>
      </c>
      <c r="DR17" s="91">
        <f t="shared" si="76"/>
        <v>1.06</v>
      </c>
      <c r="DS17" s="64">
        <f t="shared" si="77"/>
        <v>757</v>
      </c>
      <c r="DT17" s="65">
        <f t="shared" si="78"/>
        <v>12.37</v>
      </c>
      <c r="DU17" s="65">
        <f t="shared" si="79"/>
        <v>12.37</v>
      </c>
      <c r="DV17" s="57">
        <v>1.3</v>
      </c>
      <c r="DW17" s="88">
        <f>IF(DV17="","",IF(DV17&lt;MinMaxWorkouts!$E$14,MinMaxWorkouts!$E$14,IF(DV17&gt;MinMaxWorkouts!$F$14,MinMaxWorkouts!$F$14,IF(DV17="M",MinMaxWorkouts!$F$14,DV17))))</f>
        <v>1.3</v>
      </c>
      <c r="DX17" s="89">
        <f t="shared" si="80"/>
        <v>90</v>
      </c>
      <c r="DY17" s="79"/>
      <c r="DZ17" s="78">
        <f t="shared" si="81"/>
        <v>0</v>
      </c>
      <c r="EA17" s="80">
        <f t="shared" si="82"/>
        <v>90</v>
      </c>
      <c r="EB17" s="91">
        <f t="shared" si="83"/>
        <v>1.3</v>
      </c>
      <c r="EC17" s="56">
        <f t="shared" si="84"/>
        <v>847</v>
      </c>
      <c r="ED17" s="57">
        <v>1.27</v>
      </c>
      <c r="EE17" s="88">
        <f>IF(ED17="","",IF(ED17&lt;MinMaxWorkouts!$E$15,MinMaxWorkouts!$E$15,IF(ED17&gt;MinMaxWorkouts!$F$15,MinMaxWorkouts!$F$15,IF(ED17="M",MinMaxWorkouts!$F$15,ED17))))</f>
        <v>1.27</v>
      </c>
      <c r="EF17" s="89">
        <f t="shared" si="85"/>
        <v>87</v>
      </c>
      <c r="EG17" s="79"/>
      <c r="EH17" s="78">
        <f t="shared" si="86"/>
        <v>0</v>
      </c>
      <c r="EI17" s="80">
        <f t="shared" si="87"/>
        <v>87</v>
      </c>
      <c r="EJ17" s="91">
        <f t="shared" si="88"/>
        <v>1.27</v>
      </c>
      <c r="EK17" s="56">
        <f t="shared" si="89"/>
        <v>934</v>
      </c>
      <c r="EL17" s="60">
        <f t="shared" si="90"/>
        <v>15.34</v>
      </c>
      <c r="EM17" s="57">
        <v>0.44</v>
      </c>
      <c r="EN17" s="88">
        <f>IF(EM17="","",IF(EM17&lt;MinMaxWorkouts!$E$16,MinMaxWorkouts!$E$16,IF(EM17&gt;MinMaxWorkouts!$F$16,MinMaxWorkouts!$F$16,IF(EM17="M",MinMaxWorkouts!$F$16,EM17))))</f>
        <v>0.44</v>
      </c>
      <c r="EO17" s="89">
        <f t="shared" si="91"/>
        <v>44</v>
      </c>
      <c r="EP17" s="79"/>
      <c r="EQ17" s="78">
        <f t="shared" si="92"/>
        <v>0</v>
      </c>
      <c r="ER17" s="80">
        <f t="shared" si="93"/>
        <v>44</v>
      </c>
      <c r="ES17" s="91">
        <f t="shared" si="94"/>
        <v>0.44</v>
      </c>
      <c r="ET17" s="56">
        <f t="shared" si="95"/>
        <v>978</v>
      </c>
      <c r="EU17" s="60">
        <f t="shared" si="96"/>
        <v>16.18</v>
      </c>
      <c r="EV17" s="57">
        <v>0.5</v>
      </c>
      <c r="EW17" s="77">
        <f>IF(EV17="","",IF(EV17&lt;MinMaxWorkouts!$E$17,MinMaxWorkouts!$E$17,IF(EV17&gt;MinMaxWorkouts!$F$17,MinMaxWorkouts!$F$17,IF(EV17="M",MinMaxWorkouts!$F$17,EV17))))</f>
        <v>0.5</v>
      </c>
      <c r="EX17" s="89">
        <f t="shared" si="97"/>
        <v>50</v>
      </c>
      <c r="EY17" s="79"/>
      <c r="EZ17" s="78">
        <f t="shared" si="98"/>
        <v>0</v>
      </c>
      <c r="FA17" s="80">
        <f t="shared" si="99"/>
        <v>50</v>
      </c>
      <c r="FB17" s="91">
        <f t="shared" si="100"/>
        <v>0.5</v>
      </c>
      <c r="FC17" s="56">
        <f t="shared" si="101"/>
        <v>1028</v>
      </c>
      <c r="FD17" s="60">
        <f t="shared" si="102"/>
        <v>17.08</v>
      </c>
      <c r="FE17" s="57" t="s">
        <v>382</v>
      </c>
      <c r="FF17" s="77">
        <f>IF(FE17="","",IF(FE17&lt;MinMaxWorkouts!$E$18,MinMaxWorkouts!$E$18,IF(FE17&gt;MinMaxWorkouts!$F$18,MinMaxWorkouts!$F$18,IF(FE17="M",MinMaxWorkouts!$F$18,FE17))))</f>
        <v>2</v>
      </c>
      <c r="FG17" s="89">
        <f t="shared" si="103"/>
        <v>120</v>
      </c>
      <c r="FH17" s="79"/>
      <c r="FI17" s="78">
        <f t="shared" si="104"/>
        <v>0</v>
      </c>
      <c r="FJ17" s="96">
        <f t="shared" si="105"/>
        <v>120</v>
      </c>
      <c r="FK17" s="97">
        <f t="shared" si="106"/>
        <v>2</v>
      </c>
      <c r="FL17" s="56">
        <f t="shared" si="107"/>
        <v>1148</v>
      </c>
      <c r="FM17" s="60">
        <f t="shared" si="108"/>
        <v>19.08</v>
      </c>
      <c r="FN17" s="61">
        <f>IF(FM17="","",RANK(FM17,FM$3:FM$49,1))</f>
        <v>19</v>
      </c>
      <c r="FO17" s="57">
        <v>1.28</v>
      </c>
      <c r="FP17" s="88">
        <f>IF(FO17="","",IF(FO17&lt;MinMaxWorkouts!$E$19,MinMaxWorkouts!$E$19,IF(FO17&gt;MinMaxWorkouts!$F$19,MinMaxWorkouts!$F$19,IF(FO17="M",MinMaxWorkouts!$F$19,FO17))))</f>
        <v>1.28</v>
      </c>
      <c r="FQ17" s="89">
        <f t="shared" si="109"/>
        <v>88</v>
      </c>
      <c r="FR17" s="79"/>
      <c r="FS17" s="78">
        <f t="shared" si="110"/>
        <v>0</v>
      </c>
      <c r="FT17" s="80">
        <f t="shared" si="111"/>
        <v>88</v>
      </c>
      <c r="FU17" s="91">
        <f t="shared" si="112"/>
        <v>1.28</v>
      </c>
      <c r="FV17" s="56">
        <f t="shared" si="113"/>
        <v>1236</v>
      </c>
      <c r="FW17" s="60">
        <f t="shared" si="114"/>
        <v>12.36</v>
      </c>
      <c r="FX17" s="57">
        <v>0.46</v>
      </c>
      <c r="FY17" s="88">
        <f>IF(FX17="","",IF(FX17&lt;MinMaxWorkouts!$E$20,MinMaxWorkouts!$E$20,IF(FX17&gt;MinMaxWorkouts!$F$20,MinMaxWorkouts!$F$20,IF(FX17="M",MinMaxWorkouts!$F$20,FX17))))</f>
        <v>0.48</v>
      </c>
      <c r="FZ17" s="89">
        <f t="shared" si="115"/>
        <v>48</v>
      </c>
      <c r="GA17" s="79"/>
      <c r="GB17" s="78">
        <f t="shared" si="116"/>
        <v>0</v>
      </c>
      <c r="GC17" s="80">
        <f t="shared" si="117"/>
        <v>48</v>
      </c>
      <c r="GD17" s="91">
        <f t="shared" si="118"/>
        <v>0.48</v>
      </c>
      <c r="GE17" s="56">
        <f t="shared" si="119"/>
        <v>1284</v>
      </c>
      <c r="GF17" s="60">
        <f t="shared" si="120"/>
        <v>12.84</v>
      </c>
      <c r="GG17" s="57">
        <v>0.44</v>
      </c>
      <c r="GH17" s="88">
        <f>IF(GG17="","",IF(GG17&lt;MinMaxWorkouts!$E$21,MinMaxWorkouts!$E$21,IF(GG17&gt;MinMaxWorkouts!$F$21,MinMaxWorkouts!$F$21,IF(GG17="M",MinMaxWorkouts!$F$21,GG17))))</f>
        <v>0.44</v>
      </c>
      <c r="GI17" s="89">
        <f t="shared" si="143"/>
        <v>44</v>
      </c>
      <c r="GJ17" s="79"/>
      <c r="GK17" s="78">
        <f t="shared" si="121"/>
        <v>0</v>
      </c>
      <c r="GL17" s="80">
        <f t="shared" si="122"/>
        <v>44</v>
      </c>
      <c r="GM17" s="91">
        <f t="shared" si="123"/>
        <v>0.44</v>
      </c>
      <c r="GN17" s="56">
        <f t="shared" si="124"/>
        <v>1328</v>
      </c>
      <c r="GO17" s="60">
        <f t="shared" si="125"/>
        <v>13.28</v>
      </c>
      <c r="GP17" s="57">
        <v>1.28</v>
      </c>
      <c r="GQ17" s="88">
        <f>IF(GP17="","",IF(GP17&lt;MinMaxWorkouts!$E$22,MinMaxWorkouts!$E$22,IF(GP17&gt;MinMaxWorkouts!$F$22,MinMaxWorkouts!$F$22,IF(GP17="M",MinMaxWorkouts!$F$22,GP17))))</f>
        <v>1.28</v>
      </c>
      <c r="GR17" s="89">
        <f t="shared" si="144"/>
        <v>88</v>
      </c>
      <c r="GS17" s="79"/>
      <c r="GT17" s="78">
        <f t="shared" si="126"/>
        <v>0</v>
      </c>
      <c r="GU17" s="80">
        <f t="shared" si="127"/>
        <v>88</v>
      </c>
      <c r="GV17" s="91">
        <f t="shared" si="128"/>
        <v>1.28</v>
      </c>
      <c r="GW17" s="56">
        <f t="shared" si="129"/>
        <v>1416</v>
      </c>
      <c r="GX17" s="60">
        <f t="shared" si="130"/>
        <v>14.16</v>
      </c>
      <c r="GY17" s="57">
        <v>0.5</v>
      </c>
      <c r="GZ17" s="88">
        <f>IF(GY17="","",IF(GY17&lt;MinMaxWorkouts!$E$23,MinMaxWorkouts!$E$23,IF(GY17&gt;MinMaxWorkouts!$F$23,MinMaxWorkouts!$F$23,IF(GY17="M",MinMaxWorkouts!$F$23,GY17))))</f>
        <v>0.5</v>
      </c>
      <c r="HA17" s="89">
        <f t="shared" si="145"/>
        <v>50</v>
      </c>
      <c r="HB17" s="79"/>
      <c r="HC17" s="78">
        <f t="shared" si="131"/>
        <v>0</v>
      </c>
      <c r="HD17" s="80">
        <f t="shared" si="132"/>
        <v>50</v>
      </c>
      <c r="HE17" s="91">
        <f t="shared" si="133"/>
        <v>0.5</v>
      </c>
      <c r="HF17" s="56">
        <f t="shared" si="134"/>
        <v>1466</v>
      </c>
      <c r="HG17" s="60">
        <f t="shared" si="135"/>
        <v>14.66</v>
      </c>
      <c r="HH17" s="57">
        <v>0.43</v>
      </c>
      <c r="HI17" s="88">
        <f>IF(HH17="","",IF(HH17&lt;MinMaxWorkouts!$E$24,MinMaxWorkouts!$E$24,IF(HH17&gt;MinMaxWorkouts!$F$24,MinMaxWorkouts!$F$24,IF(HH17="M",MinMaxWorkouts!$F$24,HH17))))</f>
        <v>0.43</v>
      </c>
      <c r="HJ17" s="89">
        <f t="shared" si="136"/>
        <v>43</v>
      </c>
      <c r="HK17" s="79"/>
      <c r="HL17" s="78">
        <f t="shared" si="137"/>
        <v>0</v>
      </c>
      <c r="HM17" s="80">
        <f t="shared" si="138"/>
        <v>43</v>
      </c>
      <c r="HN17" s="91">
        <f t="shared" si="139"/>
        <v>0.43</v>
      </c>
      <c r="HO17" s="99"/>
      <c r="HP17" s="58"/>
      <c r="HQ17" s="42">
        <f t="shared" si="140"/>
        <v>1509</v>
      </c>
      <c r="HR17" s="57"/>
      <c r="HS17" s="66">
        <f t="shared" si="141"/>
        <v>25.09</v>
      </c>
      <c r="HT17" s="67">
        <v>4</v>
      </c>
      <c r="HU17" s="68">
        <f>IF(B17="","DNS",IF(HS17="","DNF",RANK(HS17,HS$3:HS$49,1)))</f>
        <v>14</v>
      </c>
      <c r="HV17" s="68">
        <v>15</v>
      </c>
    </row>
    <row r="18" spans="1:230" ht="15.75">
      <c r="A18" s="112">
        <v>7</v>
      </c>
      <c r="B18" s="54">
        <f t="shared" si="0"/>
        <v>70</v>
      </c>
      <c r="C18" s="129" t="s">
        <v>229</v>
      </c>
      <c r="D18" s="130" t="str">
        <f>LEFT(C18,1)</f>
        <v>R</v>
      </c>
      <c r="E18" s="130">
        <f t="shared" si="1"/>
        <v>7</v>
      </c>
      <c r="F18" s="130" t="str">
        <f t="shared" si="2"/>
        <v> Woodside</v>
      </c>
      <c r="G18" s="131" t="s">
        <v>230</v>
      </c>
      <c r="H18" s="130" t="str">
        <f t="shared" si="3"/>
        <v>D</v>
      </c>
      <c r="I18" s="130">
        <f t="shared" si="4"/>
        <v>6</v>
      </c>
      <c r="J18" s="130" t="str">
        <f t="shared" si="5"/>
        <v> Allen</v>
      </c>
      <c r="K18" s="130" t="str">
        <f t="shared" si="6"/>
        <v>R. Woodside/D. Allen</v>
      </c>
      <c r="L18" s="132" t="s">
        <v>313</v>
      </c>
      <c r="M18" s="122" t="s">
        <v>343</v>
      </c>
      <c r="N18" s="123">
        <v>1</v>
      </c>
      <c r="O18" s="135">
        <f>O17+MinMaxWorkouts!J$2</f>
        <v>0.42777777777777776</v>
      </c>
      <c r="P18" s="55"/>
      <c r="Q18" s="56">
        <f t="shared" si="7"/>
        <v>0</v>
      </c>
      <c r="R18" s="57">
        <v>0.5</v>
      </c>
      <c r="S18" s="77">
        <f>IF(R18="","",IF(R18&lt;MinMaxWorkouts!$E$2,MinMaxWorkouts!$E$2,IF(R18&gt;MinMaxWorkouts!$F$2,MinMaxWorkouts!$F$2,IF(R18="M",MinMaxWorkouts!$D$2,R18))))</f>
        <v>0.5</v>
      </c>
      <c r="T18" s="78">
        <f t="shared" si="8"/>
        <v>50</v>
      </c>
      <c r="U18" s="79"/>
      <c r="V18" s="78">
        <f t="shared" si="9"/>
        <v>0</v>
      </c>
      <c r="W18" s="80">
        <f t="shared" si="10"/>
        <v>50</v>
      </c>
      <c r="X18" s="81">
        <f t="shared" si="11"/>
        <v>0.5</v>
      </c>
      <c r="Y18" s="57">
        <v>0.42</v>
      </c>
      <c r="Z18" s="77">
        <f>IF(Y18="","",IF(Y18&lt;MinMaxWorkouts!$E$3,MinMaxWorkouts!$E$3,IF(Y18&gt;MinMaxWorkouts!$F$3,MinMaxWorkouts!$F$3,IF(Y18="M",MinMaxWorkouts!$F$3,Y18))))</f>
        <v>0.42</v>
      </c>
      <c r="AA18" s="78">
        <f t="shared" si="12"/>
        <v>42</v>
      </c>
      <c r="AB18" s="79"/>
      <c r="AC18" s="78">
        <f t="shared" si="13"/>
        <v>0</v>
      </c>
      <c r="AD18" s="80">
        <f t="shared" si="14"/>
        <v>42</v>
      </c>
      <c r="AE18" s="81">
        <f t="shared" si="15"/>
        <v>0.42</v>
      </c>
      <c r="AF18" s="56">
        <f t="shared" si="16"/>
        <v>92</v>
      </c>
      <c r="AG18" s="60">
        <f t="shared" si="17"/>
        <v>1.32</v>
      </c>
      <c r="AH18" s="57">
        <v>1</v>
      </c>
      <c r="AI18" s="104">
        <f>IF(AH18="","",IF(AH18&lt;MinMaxWorkouts!$E$4,MinMaxWorkouts!$E$4,IF(AH18&gt;MinMaxWorkouts!$F$4,MinMaxWorkouts!$F$4,IF(AH18="M",MinMaxWorkouts!$F$4,AH18))))</f>
        <v>1</v>
      </c>
      <c r="AJ18" s="78">
        <f t="shared" si="18"/>
        <v>60</v>
      </c>
      <c r="AK18" s="79"/>
      <c r="AL18" s="78">
        <f t="shared" si="19"/>
        <v>0</v>
      </c>
      <c r="AM18" s="80">
        <f t="shared" si="20"/>
        <v>60</v>
      </c>
      <c r="AN18" s="81">
        <f t="shared" si="21"/>
        <v>1</v>
      </c>
      <c r="AO18" s="56">
        <f t="shared" si="22"/>
        <v>152</v>
      </c>
      <c r="AP18" s="60">
        <f t="shared" si="23"/>
        <v>2.32</v>
      </c>
      <c r="AQ18" s="59" t="s">
        <v>382</v>
      </c>
      <c r="AR18" s="104">
        <f>IF(AQ18="","",IF(AQ18&lt;MinMaxWorkouts!$E$5,MinMaxWorkouts!$E$5,IF(AQ18&gt;MinMaxWorkouts!$F$5,MinMaxWorkouts!$F$5,IF(AQ18="M",MinMaxWorkouts!$F$5,AQ18))))</f>
        <v>1.12</v>
      </c>
      <c r="AS18" s="78">
        <f t="shared" si="24"/>
        <v>72.00000000000001</v>
      </c>
      <c r="AT18" s="79"/>
      <c r="AU18" s="78">
        <f t="shared" si="25"/>
        <v>0</v>
      </c>
      <c r="AV18" s="80">
        <f t="shared" si="26"/>
        <v>72.00000000000001</v>
      </c>
      <c r="AW18" s="81">
        <f t="shared" si="27"/>
        <v>1.12</v>
      </c>
      <c r="AX18" s="56">
        <f t="shared" si="28"/>
        <v>224</v>
      </c>
      <c r="AY18" s="62">
        <f t="shared" si="29"/>
        <v>3.44</v>
      </c>
      <c r="AZ18" s="57">
        <v>1.08</v>
      </c>
      <c r="BA18" s="77">
        <f>IF(AZ18="","",IF(AZ18&lt;MinMaxWorkouts!$E$6,MinMaxWorkouts!$E$6,IF(AZ18&gt;MinMaxWorkouts!$F$6,MinMaxWorkouts!$F$6,IF(AZ18="M",MinMaxWorkouts!$F$6,AZ18))))</f>
        <v>1.08</v>
      </c>
      <c r="BB18" s="78">
        <f t="shared" si="30"/>
        <v>68</v>
      </c>
      <c r="BC18" s="79"/>
      <c r="BD18" s="78">
        <f t="shared" si="31"/>
        <v>0</v>
      </c>
      <c r="BE18" s="80">
        <f t="shared" si="32"/>
        <v>68</v>
      </c>
      <c r="BF18" s="83">
        <f t="shared" si="33"/>
        <v>1.08</v>
      </c>
      <c r="BG18" s="56">
        <f t="shared" si="34"/>
        <v>292</v>
      </c>
      <c r="BH18" s="62">
        <f t="shared" si="35"/>
        <v>4.52</v>
      </c>
      <c r="BI18" s="100">
        <f t="shared" si="36"/>
        <v>18</v>
      </c>
      <c r="BJ18" s="57">
        <v>1.47</v>
      </c>
      <c r="BK18" s="77">
        <f>IF(BJ18="","",IF(BJ18&lt;MinMaxWorkouts!$E$7,MinMaxWorkouts!$E$7,IF(BJ18&gt;MinMaxWorkouts!$F$7,MinMaxWorkouts!$F$7,IF(BJ18="M",MinMaxWorkouts!$F$7,BJ18))))</f>
        <v>1.47</v>
      </c>
      <c r="BL18" s="78">
        <f t="shared" si="37"/>
        <v>107</v>
      </c>
      <c r="BM18" s="79">
        <v>0.05</v>
      </c>
      <c r="BN18" s="78">
        <f t="shared" si="38"/>
        <v>5</v>
      </c>
      <c r="BO18" s="80">
        <f t="shared" si="39"/>
        <v>112</v>
      </c>
      <c r="BP18" s="83">
        <f t="shared" si="40"/>
        <v>1.52</v>
      </c>
      <c r="BQ18" s="56">
        <f t="shared" si="41"/>
        <v>404</v>
      </c>
      <c r="BR18" s="60">
        <f t="shared" si="42"/>
        <v>6.44</v>
      </c>
      <c r="BS18" s="57">
        <v>1.29</v>
      </c>
      <c r="BT18" s="77">
        <f>IF(BS18="","",IF(BS18&lt;MinMaxWorkouts!$E$8,MinMaxWorkouts!$E$8,IF(BS18&gt;MinMaxWorkouts!$F$8,MinMaxWorkouts!$F$8,IF(BS18="M",MinMaxWorkouts!$F$8,BS18))))</f>
        <v>1.29</v>
      </c>
      <c r="BU18" s="78">
        <f t="shared" si="43"/>
        <v>89</v>
      </c>
      <c r="BV18" s="79">
        <v>0.05</v>
      </c>
      <c r="BW18" s="78">
        <f t="shared" si="44"/>
        <v>5</v>
      </c>
      <c r="BX18" s="80">
        <f t="shared" si="45"/>
        <v>94</v>
      </c>
      <c r="BY18" s="85">
        <f t="shared" si="46"/>
        <v>1.34</v>
      </c>
      <c r="BZ18" s="56">
        <f t="shared" si="47"/>
        <v>498</v>
      </c>
      <c r="CA18" s="63">
        <f t="shared" si="48"/>
        <v>8.18</v>
      </c>
      <c r="CB18" s="57">
        <v>0.48</v>
      </c>
      <c r="CC18" s="88">
        <f>IF(CB18="","",IF(CB18&lt;MinMaxWorkouts!$E$9,MinMaxWorkouts!$E$9,IF(CB18&gt;MinMaxWorkouts!$F$9,MinMaxWorkouts!$F$9,IF(CB18="M",MinMaxWorkouts!$F$9,CB18))))</f>
        <v>0.48</v>
      </c>
      <c r="CD18" s="89">
        <f t="shared" si="49"/>
        <v>48</v>
      </c>
      <c r="CE18" s="79"/>
      <c r="CF18" s="78">
        <f t="shared" si="50"/>
        <v>0</v>
      </c>
      <c r="CG18" s="80">
        <f t="shared" si="51"/>
        <v>48</v>
      </c>
      <c r="CH18" s="85">
        <f t="shared" si="52"/>
        <v>0.48</v>
      </c>
      <c r="CI18" s="56">
        <f t="shared" si="53"/>
        <v>546</v>
      </c>
      <c r="CJ18" s="60">
        <f t="shared" si="54"/>
        <v>9.06</v>
      </c>
      <c r="CK18" s="57">
        <v>0.42</v>
      </c>
      <c r="CL18" s="88">
        <f>IF(CK18="","",IF(CK18&lt;MinMaxWorkouts!$E$10,MinMaxWorkouts!$E$10,IF(CK18&gt;MinMaxWorkouts!$F$10,MinMaxWorkouts!$F$10,IF(CK18="M",MinMaxWorkouts!$F$10,CK18))))</f>
        <v>0.42</v>
      </c>
      <c r="CM18" s="89">
        <f t="shared" si="55"/>
        <v>42</v>
      </c>
      <c r="CN18" s="79"/>
      <c r="CO18" s="78">
        <f t="shared" si="56"/>
        <v>0</v>
      </c>
      <c r="CP18" s="80">
        <f t="shared" si="57"/>
        <v>42</v>
      </c>
      <c r="CQ18" s="85">
        <f t="shared" si="58"/>
        <v>0.42</v>
      </c>
      <c r="CR18" s="56">
        <f t="shared" si="59"/>
        <v>588</v>
      </c>
      <c r="CS18" s="60">
        <f t="shared" si="60"/>
        <v>9.48</v>
      </c>
      <c r="CT18" s="57">
        <v>0.53</v>
      </c>
      <c r="CU18" s="88">
        <f>IF(CT18="","",IF(CT18&lt;MinMaxWorkouts!$E$11,MinMaxWorkouts!$E$11,IF(CT18&gt;MinMaxWorkouts!$F$11,MinMaxWorkouts!$F$11,IF(CT18="M",MinMaxWorkouts!$F$11,CT18))))</f>
        <v>0.53</v>
      </c>
      <c r="CV18" s="89">
        <f t="shared" si="61"/>
        <v>53</v>
      </c>
      <c r="CW18" s="79"/>
      <c r="CX18" s="78">
        <f t="shared" si="62"/>
        <v>0</v>
      </c>
      <c r="CY18" s="80">
        <f t="shared" si="63"/>
        <v>53</v>
      </c>
      <c r="CZ18" s="91">
        <f t="shared" si="64"/>
        <v>0.53</v>
      </c>
      <c r="DA18" s="56">
        <f t="shared" si="65"/>
        <v>641</v>
      </c>
      <c r="DB18" s="60">
        <f t="shared" si="66"/>
        <v>10.41</v>
      </c>
      <c r="DC18" s="57">
        <v>0.57</v>
      </c>
      <c r="DD18" s="88">
        <f>IF(DC18="","",IF(DC18&lt;MinMaxWorkouts!$E$12,MinMaxWorkouts!$E$12,IF(DC18&gt;MinMaxWorkouts!$F$12,MinMaxWorkouts!$F$12,IF(DC18="M",MinMaxWorkouts!$F$12,DC18))))</f>
        <v>0.57</v>
      </c>
      <c r="DE18" s="89">
        <f t="shared" si="67"/>
        <v>56.99999999999999</v>
      </c>
      <c r="DF18" s="79"/>
      <c r="DG18" s="78">
        <f t="shared" si="68"/>
        <v>0</v>
      </c>
      <c r="DH18" s="80">
        <f t="shared" si="69"/>
        <v>56.99999999999999</v>
      </c>
      <c r="DI18" s="91">
        <f t="shared" si="70"/>
        <v>0.57</v>
      </c>
      <c r="DJ18" s="56">
        <f t="shared" si="71"/>
        <v>698</v>
      </c>
      <c r="DK18" s="60">
        <f t="shared" si="72"/>
        <v>11.38</v>
      </c>
      <c r="DL18" s="57">
        <v>1.02</v>
      </c>
      <c r="DM18" s="88">
        <f>IF(DL18="","",IF(DL18&lt;MinMaxWorkouts!$E$13,MinMaxWorkouts!$E$13,IF(DL18&gt;MinMaxWorkouts!$F$13,MinMaxWorkouts!$F$13,IF(DL18="M",MinMaxWorkouts!$F$13,DL18))))</f>
        <v>1.02</v>
      </c>
      <c r="DN18" s="89">
        <f t="shared" si="73"/>
        <v>62</v>
      </c>
      <c r="DO18" s="79"/>
      <c r="DP18" s="78">
        <f t="shared" si="74"/>
        <v>0</v>
      </c>
      <c r="DQ18" s="80">
        <f t="shared" si="75"/>
        <v>62</v>
      </c>
      <c r="DR18" s="91">
        <f t="shared" si="76"/>
        <v>1.02</v>
      </c>
      <c r="DS18" s="64">
        <f t="shared" si="77"/>
        <v>760</v>
      </c>
      <c r="DT18" s="65">
        <f t="shared" si="78"/>
        <v>12.4</v>
      </c>
      <c r="DU18" s="65">
        <f t="shared" si="79"/>
        <v>12.4</v>
      </c>
      <c r="DV18" s="57">
        <v>1.39</v>
      </c>
      <c r="DW18" s="88">
        <f>IF(DV18="","",IF(DV18&lt;MinMaxWorkouts!$E$14,MinMaxWorkouts!$E$14,IF(DV18&gt;MinMaxWorkouts!$F$14,MinMaxWorkouts!$F$14,IF(DV18="M",MinMaxWorkouts!$F$14,DV18))))</f>
        <v>1.39</v>
      </c>
      <c r="DX18" s="89">
        <f t="shared" si="80"/>
        <v>99</v>
      </c>
      <c r="DY18" s="79"/>
      <c r="DZ18" s="78">
        <f t="shared" si="81"/>
        <v>0</v>
      </c>
      <c r="EA18" s="80">
        <f t="shared" si="82"/>
        <v>99</v>
      </c>
      <c r="EB18" s="91">
        <f t="shared" si="83"/>
        <v>1.3900000000000001</v>
      </c>
      <c r="EC18" s="56">
        <f t="shared" si="84"/>
        <v>859</v>
      </c>
      <c r="ED18" s="57">
        <v>1.34</v>
      </c>
      <c r="EE18" s="88">
        <f>IF(ED18="","",IF(ED18&lt;MinMaxWorkouts!$E$15,MinMaxWorkouts!$E$15,IF(ED18&gt;MinMaxWorkouts!$F$15,MinMaxWorkouts!$F$15,IF(ED18="M",MinMaxWorkouts!$F$15,ED18))))</f>
        <v>1.34</v>
      </c>
      <c r="EF18" s="89">
        <f t="shared" si="85"/>
        <v>94</v>
      </c>
      <c r="EG18" s="79"/>
      <c r="EH18" s="78">
        <f t="shared" si="86"/>
        <v>0</v>
      </c>
      <c r="EI18" s="80">
        <f t="shared" si="87"/>
        <v>94</v>
      </c>
      <c r="EJ18" s="91">
        <f t="shared" si="88"/>
        <v>1.34</v>
      </c>
      <c r="EK18" s="56">
        <f t="shared" si="89"/>
        <v>953</v>
      </c>
      <c r="EL18" s="60">
        <f t="shared" si="90"/>
        <v>15.53</v>
      </c>
      <c r="EM18" s="57">
        <v>0.49</v>
      </c>
      <c r="EN18" s="88">
        <f>IF(EM18="","",IF(EM18&lt;MinMaxWorkouts!$E$16,MinMaxWorkouts!$E$16,IF(EM18&gt;MinMaxWorkouts!$F$16,MinMaxWorkouts!$F$16,IF(EM18="M",MinMaxWorkouts!$F$16,EM18))))</f>
        <v>0.49</v>
      </c>
      <c r="EO18" s="89">
        <f t="shared" si="91"/>
        <v>49</v>
      </c>
      <c r="EP18" s="79"/>
      <c r="EQ18" s="78">
        <f t="shared" si="92"/>
        <v>0</v>
      </c>
      <c r="ER18" s="80">
        <f t="shared" si="93"/>
        <v>49</v>
      </c>
      <c r="ES18" s="91">
        <f t="shared" si="94"/>
        <v>0.49</v>
      </c>
      <c r="ET18" s="56">
        <f t="shared" si="95"/>
        <v>1002</v>
      </c>
      <c r="EU18" s="60">
        <f t="shared" si="96"/>
        <v>16.42</v>
      </c>
      <c r="EV18" s="57">
        <v>0.57</v>
      </c>
      <c r="EW18" s="77">
        <f>IF(EV18="","",IF(EV18&lt;MinMaxWorkouts!$E$17,MinMaxWorkouts!$E$17,IF(EV18&gt;MinMaxWorkouts!$F$17,MinMaxWorkouts!$F$17,IF(EV18="M",MinMaxWorkouts!$F$17,EV18))))</f>
        <v>0.57</v>
      </c>
      <c r="EX18" s="89">
        <f t="shared" si="97"/>
        <v>56.99999999999999</v>
      </c>
      <c r="EY18" s="79"/>
      <c r="EZ18" s="78">
        <f t="shared" si="98"/>
        <v>0</v>
      </c>
      <c r="FA18" s="80">
        <f t="shared" si="99"/>
        <v>56.99999999999999</v>
      </c>
      <c r="FB18" s="91">
        <f t="shared" si="100"/>
        <v>0.57</v>
      </c>
      <c r="FC18" s="56">
        <f t="shared" si="101"/>
        <v>1059</v>
      </c>
      <c r="FD18" s="60">
        <f t="shared" si="102"/>
        <v>17.39</v>
      </c>
      <c r="FE18" s="57">
        <v>1.01</v>
      </c>
      <c r="FF18" s="77">
        <f>IF(FE18="","",IF(FE18&lt;MinMaxWorkouts!$E$18,MinMaxWorkouts!$E$18,IF(FE18&gt;MinMaxWorkouts!$F$18,MinMaxWorkouts!$F$18,IF(FE18="M",MinMaxWorkouts!$F$18,FE18))))</f>
        <v>1.01</v>
      </c>
      <c r="FG18" s="89">
        <f t="shared" si="103"/>
        <v>61</v>
      </c>
      <c r="FH18" s="79"/>
      <c r="FI18" s="78">
        <f t="shared" si="104"/>
        <v>0</v>
      </c>
      <c r="FJ18" s="96">
        <f t="shared" si="105"/>
        <v>61</v>
      </c>
      <c r="FK18" s="97">
        <f t="shared" si="106"/>
        <v>1.01</v>
      </c>
      <c r="FL18" s="56">
        <f t="shared" si="107"/>
        <v>1120</v>
      </c>
      <c r="FM18" s="60">
        <f t="shared" si="108"/>
        <v>18.4</v>
      </c>
      <c r="FN18" s="61">
        <f>IF(FM18="","",RANK(FM18,FM$3:FM$49,1))</f>
        <v>14</v>
      </c>
      <c r="FO18" s="57">
        <v>1.5</v>
      </c>
      <c r="FP18" s="88">
        <f>IF(FO18="","",IF(FO18&lt;MinMaxWorkouts!$E$19,MinMaxWorkouts!$E$19,IF(FO18&gt;MinMaxWorkouts!$F$19,MinMaxWorkouts!$F$19,IF(FO18="M",MinMaxWorkouts!$F$19,FO18))))</f>
        <v>1.5</v>
      </c>
      <c r="FQ18" s="89">
        <f t="shared" si="109"/>
        <v>110</v>
      </c>
      <c r="FR18" s="79"/>
      <c r="FS18" s="78">
        <f t="shared" si="110"/>
        <v>0</v>
      </c>
      <c r="FT18" s="80">
        <f t="shared" si="111"/>
        <v>110</v>
      </c>
      <c r="FU18" s="91">
        <f t="shared" si="112"/>
        <v>1.5</v>
      </c>
      <c r="FV18" s="56">
        <f t="shared" si="113"/>
        <v>1230</v>
      </c>
      <c r="FW18" s="60">
        <f t="shared" si="114"/>
        <v>12.3</v>
      </c>
      <c r="FX18" s="57">
        <v>0.49</v>
      </c>
      <c r="FY18" s="88">
        <f>IF(FX18="","",IF(FX18&lt;MinMaxWorkouts!$E$20,MinMaxWorkouts!$E$20,IF(FX18&gt;MinMaxWorkouts!$F$20,MinMaxWorkouts!$F$20,IF(FX18="M",MinMaxWorkouts!$F$20,FX18))))</f>
        <v>0.49</v>
      </c>
      <c r="FZ18" s="89">
        <f t="shared" si="115"/>
        <v>49</v>
      </c>
      <c r="GA18" s="79"/>
      <c r="GB18" s="78">
        <f t="shared" si="116"/>
        <v>0</v>
      </c>
      <c r="GC18" s="80">
        <f t="shared" si="117"/>
        <v>49</v>
      </c>
      <c r="GD18" s="91">
        <f t="shared" si="118"/>
        <v>0.49</v>
      </c>
      <c r="GE18" s="56">
        <f t="shared" si="119"/>
        <v>1279</v>
      </c>
      <c r="GF18" s="60">
        <f t="shared" si="120"/>
        <v>12.79</v>
      </c>
      <c r="GG18" s="57">
        <v>0.47</v>
      </c>
      <c r="GH18" s="88">
        <f>IF(GG18="","",IF(GG18&lt;MinMaxWorkouts!$E$21,MinMaxWorkouts!$E$21,IF(GG18&gt;MinMaxWorkouts!$F$21,MinMaxWorkouts!$F$21,IF(GG18="M",MinMaxWorkouts!$F$21,GG18))))</f>
        <v>0.47</v>
      </c>
      <c r="GI18" s="89">
        <f t="shared" si="143"/>
        <v>47</v>
      </c>
      <c r="GJ18" s="79"/>
      <c r="GK18" s="78">
        <f t="shared" si="121"/>
        <v>0</v>
      </c>
      <c r="GL18" s="80">
        <f t="shared" si="122"/>
        <v>47</v>
      </c>
      <c r="GM18" s="91">
        <f t="shared" si="123"/>
        <v>0.47</v>
      </c>
      <c r="GN18" s="56">
        <f t="shared" si="124"/>
        <v>1326</v>
      </c>
      <c r="GO18" s="60">
        <f t="shared" si="125"/>
        <v>13.26</v>
      </c>
      <c r="GP18" s="57">
        <v>1.29</v>
      </c>
      <c r="GQ18" s="88">
        <f>IF(GP18="","",IF(GP18&lt;MinMaxWorkouts!$E$22,MinMaxWorkouts!$E$22,IF(GP18&gt;MinMaxWorkouts!$F$22,MinMaxWorkouts!$F$22,IF(GP18="M",MinMaxWorkouts!$F$22,GP18))))</f>
        <v>1.29</v>
      </c>
      <c r="GR18" s="89">
        <f t="shared" si="144"/>
        <v>89</v>
      </c>
      <c r="GS18" s="79"/>
      <c r="GT18" s="78">
        <f t="shared" si="126"/>
        <v>0</v>
      </c>
      <c r="GU18" s="80">
        <f t="shared" si="127"/>
        <v>89</v>
      </c>
      <c r="GV18" s="91">
        <f t="shared" si="128"/>
        <v>1.29</v>
      </c>
      <c r="GW18" s="56">
        <f t="shared" si="129"/>
        <v>1415</v>
      </c>
      <c r="GX18" s="60">
        <f t="shared" si="130"/>
        <v>14.15</v>
      </c>
      <c r="GY18" s="57">
        <v>0.56</v>
      </c>
      <c r="GZ18" s="88">
        <f>IF(GY18="","",IF(GY18&lt;MinMaxWorkouts!$E$23,MinMaxWorkouts!$E$23,IF(GY18&gt;MinMaxWorkouts!$F$23,MinMaxWorkouts!$F$23,IF(GY18="M",MinMaxWorkouts!$F$23,GY18))))</f>
        <v>0.56</v>
      </c>
      <c r="HA18" s="89">
        <f t="shared" si="145"/>
        <v>56.00000000000001</v>
      </c>
      <c r="HB18" s="79"/>
      <c r="HC18" s="78">
        <f t="shared" si="131"/>
        <v>0</v>
      </c>
      <c r="HD18" s="80">
        <f t="shared" si="132"/>
        <v>56.00000000000001</v>
      </c>
      <c r="HE18" s="91">
        <f t="shared" si="133"/>
        <v>0.56</v>
      </c>
      <c r="HF18" s="56">
        <f t="shared" si="134"/>
        <v>1471</v>
      </c>
      <c r="HG18" s="60">
        <f t="shared" si="135"/>
        <v>14.71</v>
      </c>
      <c r="HH18" s="57">
        <v>0.44</v>
      </c>
      <c r="HI18" s="88">
        <f>IF(HH18="","",IF(HH18&lt;MinMaxWorkouts!$E$24,MinMaxWorkouts!$E$24,IF(HH18&gt;MinMaxWorkouts!$F$24,MinMaxWorkouts!$F$24,IF(HH18="M",MinMaxWorkouts!$F$24,HH18))))</f>
        <v>0.44</v>
      </c>
      <c r="HJ18" s="89">
        <f t="shared" si="136"/>
        <v>44</v>
      </c>
      <c r="HK18" s="79"/>
      <c r="HL18" s="78">
        <f t="shared" si="137"/>
        <v>0</v>
      </c>
      <c r="HM18" s="80">
        <f t="shared" si="138"/>
        <v>44</v>
      </c>
      <c r="HN18" s="91">
        <f t="shared" si="139"/>
        <v>0.44</v>
      </c>
      <c r="HO18" s="99"/>
      <c r="HP18" s="58"/>
      <c r="HQ18" s="42">
        <f t="shared" si="140"/>
        <v>1515</v>
      </c>
      <c r="HR18" s="57"/>
      <c r="HS18" s="66">
        <f t="shared" si="141"/>
        <v>25.15</v>
      </c>
      <c r="HT18" s="67">
        <v>6</v>
      </c>
      <c r="HU18" s="68">
        <f>IF(B18="","DNS",IF(HS18="","DNF",RANK(HS18,HS$3:HS$49,1)))</f>
        <v>16</v>
      </c>
      <c r="HV18" s="68">
        <f aca="true" t="shared" si="146" ref="HV18:HV33">HU18</f>
        <v>16</v>
      </c>
    </row>
    <row r="19" spans="1:230" ht="15.75">
      <c r="A19" s="112">
        <v>48</v>
      </c>
      <c r="B19" s="54">
        <f t="shared" si="0"/>
        <v>480</v>
      </c>
      <c r="C19" s="129" t="s">
        <v>300</v>
      </c>
      <c r="D19" s="130" t="str">
        <f>IF(C19="","",LEFT(C19,1))</f>
        <v>E</v>
      </c>
      <c r="E19" s="130">
        <f t="shared" si="1"/>
        <v>6</v>
      </c>
      <c r="F19" s="130" t="str">
        <f t="shared" si="2"/>
        <v> Mullholland</v>
      </c>
      <c r="G19" s="131" t="s">
        <v>301</v>
      </c>
      <c r="H19" s="78" t="str">
        <f t="shared" si="3"/>
        <v>A</v>
      </c>
      <c r="I19" s="130">
        <f t="shared" si="4"/>
        <v>7</v>
      </c>
      <c r="J19" s="78" t="str">
        <f t="shared" si="5"/>
        <v> Straney</v>
      </c>
      <c r="K19" s="130" t="str">
        <f t="shared" si="6"/>
        <v>E. Mullholland/A. Straney</v>
      </c>
      <c r="L19" s="132" t="s">
        <v>334</v>
      </c>
      <c r="M19" s="122" t="s">
        <v>369</v>
      </c>
      <c r="N19" s="123">
        <v>3</v>
      </c>
      <c r="O19" s="135">
        <f>O18+MinMaxWorkouts!J$2</f>
        <v>0.4284722222222222</v>
      </c>
      <c r="P19" s="55"/>
      <c r="Q19" s="56">
        <f t="shared" si="7"/>
        <v>0</v>
      </c>
      <c r="R19" s="57">
        <v>0.48</v>
      </c>
      <c r="S19" s="77">
        <f>IF(R19="","",IF(R19&lt;MinMaxWorkouts!$E$2,MinMaxWorkouts!$E$2,IF(R19&gt;MinMaxWorkouts!$F$2,MinMaxWorkouts!$F$2,IF(R19="M",MinMaxWorkouts!$D$2,R19))))</f>
        <v>0.48</v>
      </c>
      <c r="T19" s="78">
        <f t="shared" si="8"/>
        <v>48</v>
      </c>
      <c r="U19" s="79"/>
      <c r="V19" s="78">
        <f t="shared" si="9"/>
        <v>0</v>
      </c>
      <c r="W19" s="80">
        <f t="shared" si="10"/>
        <v>48</v>
      </c>
      <c r="X19" s="81">
        <f t="shared" si="11"/>
        <v>0.48</v>
      </c>
      <c r="Y19" s="57">
        <v>0.44</v>
      </c>
      <c r="Z19" s="77">
        <f>IF(Y19="","",IF(Y19&lt;MinMaxWorkouts!$E$3,MinMaxWorkouts!$E$3,IF(Y19&gt;MinMaxWorkouts!$F$3,MinMaxWorkouts!$F$3,IF(Y19="M",MinMaxWorkouts!$F$3,Y19))))</f>
        <v>0.44</v>
      </c>
      <c r="AA19" s="78">
        <f t="shared" si="12"/>
        <v>44</v>
      </c>
      <c r="AB19" s="79"/>
      <c r="AC19" s="78">
        <f t="shared" si="13"/>
        <v>0</v>
      </c>
      <c r="AD19" s="80">
        <f t="shared" si="14"/>
        <v>44</v>
      </c>
      <c r="AE19" s="81">
        <f t="shared" si="15"/>
        <v>0.44</v>
      </c>
      <c r="AF19" s="56">
        <f t="shared" si="16"/>
        <v>92</v>
      </c>
      <c r="AG19" s="60">
        <f t="shared" si="17"/>
        <v>1.32</v>
      </c>
      <c r="AH19" s="57">
        <v>1.04</v>
      </c>
      <c r="AI19" s="104">
        <f>IF(AH19="","",IF(AH19&lt;MinMaxWorkouts!$E$4,MinMaxWorkouts!$E$4,IF(AH19&gt;MinMaxWorkouts!$F$4,MinMaxWorkouts!$F$4,IF(AH19="M",MinMaxWorkouts!$F$4,AH19))))</f>
        <v>1.04</v>
      </c>
      <c r="AJ19" s="78">
        <f t="shared" si="18"/>
        <v>64</v>
      </c>
      <c r="AK19" s="79"/>
      <c r="AL19" s="78">
        <f t="shared" si="19"/>
        <v>0</v>
      </c>
      <c r="AM19" s="80">
        <f t="shared" si="20"/>
        <v>64</v>
      </c>
      <c r="AN19" s="81">
        <f t="shared" si="21"/>
        <v>1.04</v>
      </c>
      <c r="AO19" s="56">
        <f t="shared" si="22"/>
        <v>156</v>
      </c>
      <c r="AP19" s="60">
        <f t="shared" si="23"/>
        <v>2.36</v>
      </c>
      <c r="AQ19" s="59">
        <v>0.58</v>
      </c>
      <c r="AR19" s="104">
        <f>IF(AQ19="","",IF(AQ19&lt;MinMaxWorkouts!$E$5,MinMaxWorkouts!$E$5,IF(AQ19&gt;MinMaxWorkouts!$F$5,MinMaxWorkouts!$F$5,IF(AQ19="M",MinMaxWorkouts!$F$5,AQ19))))</f>
        <v>0.58</v>
      </c>
      <c r="AS19" s="78">
        <f t="shared" si="24"/>
        <v>57.99999999999999</v>
      </c>
      <c r="AT19" s="79"/>
      <c r="AU19" s="78">
        <f t="shared" si="25"/>
        <v>0</v>
      </c>
      <c r="AV19" s="80">
        <f t="shared" si="26"/>
        <v>57.99999999999999</v>
      </c>
      <c r="AW19" s="81">
        <f t="shared" si="27"/>
        <v>0.58</v>
      </c>
      <c r="AX19" s="56">
        <f t="shared" si="28"/>
        <v>214</v>
      </c>
      <c r="AY19" s="62">
        <f t="shared" si="29"/>
        <v>3.34</v>
      </c>
      <c r="AZ19" s="57">
        <v>1.03</v>
      </c>
      <c r="BA19" s="77">
        <f>IF(AZ19="","",IF(AZ19&lt;MinMaxWorkouts!$E$6,MinMaxWorkouts!$E$6,IF(AZ19&gt;MinMaxWorkouts!$F$6,MinMaxWorkouts!$F$6,IF(AZ19="M",MinMaxWorkouts!$F$6,AZ19))))</f>
        <v>1.03</v>
      </c>
      <c r="BB19" s="78">
        <f t="shared" si="30"/>
        <v>63</v>
      </c>
      <c r="BC19" s="79"/>
      <c r="BD19" s="78">
        <f t="shared" si="31"/>
        <v>0</v>
      </c>
      <c r="BE19" s="80">
        <f t="shared" si="32"/>
        <v>63</v>
      </c>
      <c r="BF19" s="83">
        <f t="shared" si="33"/>
        <v>1.03</v>
      </c>
      <c r="BG19" s="56">
        <f t="shared" si="34"/>
        <v>277</v>
      </c>
      <c r="BH19" s="62">
        <f t="shared" si="35"/>
        <v>4.37</v>
      </c>
      <c r="BI19" s="100">
        <f t="shared" si="36"/>
        <v>13</v>
      </c>
      <c r="BJ19" s="57">
        <v>1.59</v>
      </c>
      <c r="BK19" s="77">
        <f>IF(BJ19="","",IF(BJ19&lt;MinMaxWorkouts!$E$7,MinMaxWorkouts!$E$7,IF(BJ19&gt;MinMaxWorkouts!$F$7,MinMaxWorkouts!$F$7,IF(BJ19="M",MinMaxWorkouts!$F$7,BJ19))))</f>
        <v>1.59</v>
      </c>
      <c r="BL19" s="78">
        <f t="shared" si="37"/>
        <v>119</v>
      </c>
      <c r="BM19" s="79"/>
      <c r="BN19" s="78">
        <f t="shared" si="38"/>
        <v>0</v>
      </c>
      <c r="BO19" s="80">
        <f t="shared" si="39"/>
        <v>119</v>
      </c>
      <c r="BP19" s="83">
        <f t="shared" si="40"/>
        <v>1.5899999999999999</v>
      </c>
      <c r="BQ19" s="56">
        <f t="shared" si="41"/>
        <v>396</v>
      </c>
      <c r="BR19" s="60">
        <f t="shared" si="42"/>
        <v>6.36</v>
      </c>
      <c r="BS19" s="57">
        <v>1.41</v>
      </c>
      <c r="BT19" s="77">
        <f>IF(BS19="","",IF(BS19&lt;MinMaxWorkouts!$E$8,MinMaxWorkouts!$E$8,IF(BS19&gt;MinMaxWorkouts!$F$8,MinMaxWorkouts!$F$8,IF(BS19="M",MinMaxWorkouts!$F$8,BS19))))</f>
        <v>1.41</v>
      </c>
      <c r="BU19" s="78">
        <f t="shared" si="43"/>
        <v>101</v>
      </c>
      <c r="BV19" s="79">
        <v>0.05</v>
      </c>
      <c r="BW19" s="78">
        <f t="shared" si="44"/>
        <v>5</v>
      </c>
      <c r="BX19" s="80">
        <f t="shared" si="45"/>
        <v>106</v>
      </c>
      <c r="BY19" s="85">
        <f t="shared" si="46"/>
        <v>1.46</v>
      </c>
      <c r="BZ19" s="56">
        <f t="shared" si="47"/>
        <v>502</v>
      </c>
      <c r="CA19" s="63">
        <f t="shared" si="48"/>
        <v>8.22</v>
      </c>
      <c r="CB19" s="57">
        <v>0.47</v>
      </c>
      <c r="CC19" s="88">
        <f>IF(CB19="","",IF(CB19&lt;MinMaxWorkouts!$E$9,MinMaxWorkouts!$E$9,IF(CB19&gt;MinMaxWorkouts!$F$9,MinMaxWorkouts!$F$9,IF(CB19="M",MinMaxWorkouts!$F$9,CB19))))</f>
        <v>0.47</v>
      </c>
      <c r="CD19" s="89">
        <f t="shared" si="49"/>
        <v>47</v>
      </c>
      <c r="CE19" s="79"/>
      <c r="CF19" s="78">
        <f t="shared" si="50"/>
        <v>0</v>
      </c>
      <c r="CG19" s="80">
        <f t="shared" si="51"/>
        <v>47</v>
      </c>
      <c r="CH19" s="85">
        <f t="shared" si="52"/>
        <v>0.47</v>
      </c>
      <c r="CI19" s="56">
        <f t="shared" si="53"/>
        <v>549</v>
      </c>
      <c r="CJ19" s="60">
        <f t="shared" si="54"/>
        <v>9.09</v>
      </c>
      <c r="CK19" s="57">
        <v>0.43</v>
      </c>
      <c r="CL19" s="88">
        <f>IF(CK19="","",IF(CK19&lt;MinMaxWorkouts!$E$10,MinMaxWorkouts!$E$10,IF(CK19&gt;MinMaxWorkouts!$F$10,MinMaxWorkouts!$F$10,IF(CK19="M",MinMaxWorkouts!$F$10,CK19))))</f>
        <v>0.43</v>
      </c>
      <c r="CM19" s="89">
        <f t="shared" si="55"/>
        <v>43</v>
      </c>
      <c r="CN19" s="79"/>
      <c r="CO19" s="78">
        <f t="shared" si="56"/>
        <v>0</v>
      </c>
      <c r="CP19" s="80">
        <f t="shared" si="57"/>
        <v>43</v>
      </c>
      <c r="CQ19" s="85">
        <f t="shared" si="58"/>
        <v>0.43</v>
      </c>
      <c r="CR19" s="56">
        <f t="shared" si="59"/>
        <v>592</v>
      </c>
      <c r="CS19" s="60">
        <f t="shared" si="60"/>
        <v>9.52</v>
      </c>
      <c r="CT19" s="57">
        <v>1</v>
      </c>
      <c r="CU19" s="88">
        <f>IF(CT19="","",IF(CT19&lt;MinMaxWorkouts!$E$11,MinMaxWorkouts!$E$11,IF(CT19&gt;MinMaxWorkouts!$F$11,MinMaxWorkouts!$F$11,IF(CT19="M",MinMaxWorkouts!$F$11,CT19))))</f>
        <v>1</v>
      </c>
      <c r="CV19" s="89">
        <f t="shared" si="61"/>
        <v>60</v>
      </c>
      <c r="CW19" s="79"/>
      <c r="CX19" s="78">
        <f t="shared" si="62"/>
        <v>0</v>
      </c>
      <c r="CY19" s="80">
        <f t="shared" si="63"/>
        <v>60</v>
      </c>
      <c r="CZ19" s="91">
        <f t="shared" si="64"/>
        <v>1</v>
      </c>
      <c r="DA19" s="56">
        <f t="shared" si="65"/>
        <v>652</v>
      </c>
      <c r="DB19" s="60">
        <f t="shared" si="66"/>
        <v>10.52</v>
      </c>
      <c r="DC19" s="57">
        <v>0.56</v>
      </c>
      <c r="DD19" s="88">
        <f>IF(DC19="","",IF(DC19&lt;MinMaxWorkouts!$E$12,MinMaxWorkouts!$E$12,IF(DC19&gt;MinMaxWorkouts!$F$12,MinMaxWorkouts!$F$12,IF(DC19="M",MinMaxWorkouts!$F$12,DC19))))</f>
        <v>0.56</v>
      </c>
      <c r="DE19" s="89">
        <f t="shared" si="67"/>
        <v>56.00000000000001</v>
      </c>
      <c r="DF19" s="79"/>
      <c r="DG19" s="78">
        <f t="shared" si="68"/>
        <v>0</v>
      </c>
      <c r="DH19" s="80">
        <f t="shared" si="69"/>
        <v>56.00000000000001</v>
      </c>
      <c r="DI19" s="91">
        <f t="shared" si="70"/>
        <v>0.56</v>
      </c>
      <c r="DJ19" s="56">
        <f t="shared" si="71"/>
        <v>708</v>
      </c>
      <c r="DK19" s="60">
        <f t="shared" si="72"/>
        <v>11.48</v>
      </c>
      <c r="DL19" s="57">
        <v>1</v>
      </c>
      <c r="DM19" s="88">
        <f>IF(DL19="","",IF(DL19&lt;MinMaxWorkouts!$E$13,MinMaxWorkouts!$E$13,IF(DL19&gt;MinMaxWorkouts!$F$13,MinMaxWorkouts!$F$13,IF(DL19="M",MinMaxWorkouts!$F$13,DL19))))</f>
        <v>1</v>
      </c>
      <c r="DN19" s="89">
        <f t="shared" si="73"/>
        <v>60</v>
      </c>
      <c r="DO19" s="79"/>
      <c r="DP19" s="78">
        <f t="shared" si="74"/>
        <v>0</v>
      </c>
      <c r="DQ19" s="80">
        <f t="shared" si="75"/>
        <v>60</v>
      </c>
      <c r="DR19" s="91">
        <f t="shared" si="76"/>
        <v>1</v>
      </c>
      <c r="DS19" s="64">
        <f t="shared" si="77"/>
        <v>768</v>
      </c>
      <c r="DT19" s="65">
        <f t="shared" si="78"/>
        <v>12.48</v>
      </c>
      <c r="DU19" s="65">
        <f t="shared" si="79"/>
        <v>12.48</v>
      </c>
      <c r="DV19" s="57">
        <v>1.34</v>
      </c>
      <c r="DW19" s="88">
        <f>IF(DV19="","",IF(DV19&lt;MinMaxWorkouts!$E$14,MinMaxWorkouts!$E$14,IF(DV19&gt;MinMaxWorkouts!$F$14,MinMaxWorkouts!$F$14,IF(DV19="M",MinMaxWorkouts!$F$14,DV19))))</f>
        <v>1.34</v>
      </c>
      <c r="DX19" s="89">
        <f t="shared" si="80"/>
        <v>94</v>
      </c>
      <c r="DY19" s="79"/>
      <c r="DZ19" s="78">
        <f t="shared" si="81"/>
        <v>0</v>
      </c>
      <c r="EA19" s="80">
        <f t="shared" si="82"/>
        <v>94</v>
      </c>
      <c r="EB19" s="91">
        <f t="shared" si="83"/>
        <v>1.34</v>
      </c>
      <c r="EC19" s="56">
        <f t="shared" si="84"/>
        <v>862</v>
      </c>
      <c r="ED19" s="57">
        <v>1.37</v>
      </c>
      <c r="EE19" s="88">
        <f>IF(ED19="","",IF(ED19&lt;MinMaxWorkouts!$E$15,MinMaxWorkouts!$E$15,IF(ED19&gt;MinMaxWorkouts!$F$15,MinMaxWorkouts!$F$15,IF(ED19="M",MinMaxWorkouts!$F$15,ED19))))</f>
        <v>1.37</v>
      </c>
      <c r="EF19" s="89">
        <f t="shared" si="85"/>
        <v>97.00000000000001</v>
      </c>
      <c r="EG19" s="79"/>
      <c r="EH19" s="78">
        <f t="shared" si="86"/>
        <v>0</v>
      </c>
      <c r="EI19" s="80">
        <f t="shared" si="87"/>
        <v>97.00000000000001</v>
      </c>
      <c r="EJ19" s="91">
        <f t="shared" si="88"/>
        <v>1.37</v>
      </c>
      <c r="EK19" s="56">
        <f t="shared" si="89"/>
        <v>959</v>
      </c>
      <c r="EL19" s="60">
        <f t="shared" si="90"/>
        <v>15.59</v>
      </c>
      <c r="EM19" s="57">
        <v>0.46</v>
      </c>
      <c r="EN19" s="88">
        <f>IF(EM19="","",IF(EM19&lt;MinMaxWorkouts!$E$16,MinMaxWorkouts!$E$16,IF(EM19&gt;MinMaxWorkouts!$F$16,MinMaxWorkouts!$F$16,IF(EM19="M",MinMaxWorkouts!$F$16,EM19))))</f>
        <v>0.46</v>
      </c>
      <c r="EO19" s="89">
        <f t="shared" si="91"/>
        <v>46</v>
      </c>
      <c r="EP19" s="79"/>
      <c r="EQ19" s="78">
        <f t="shared" si="92"/>
        <v>0</v>
      </c>
      <c r="ER19" s="80">
        <f t="shared" si="93"/>
        <v>46</v>
      </c>
      <c r="ES19" s="91">
        <f t="shared" si="94"/>
        <v>0.46</v>
      </c>
      <c r="ET19" s="56">
        <f t="shared" si="95"/>
        <v>1005</v>
      </c>
      <c r="EU19" s="60">
        <f t="shared" si="96"/>
        <v>16.45</v>
      </c>
      <c r="EV19" s="57">
        <v>0.54</v>
      </c>
      <c r="EW19" s="77">
        <f>IF(EV19="","",IF(EV19&lt;MinMaxWorkouts!$E$17,MinMaxWorkouts!$E$17,IF(EV19&gt;MinMaxWorkouts!$F$17,MinMaxWorkouts!$F$17,IF(EV19="M",MinMaxWorkouts!$F$17,EV19))))</f>
        <v>0.54</v>
      </c>
      <c r="EX19" s="89">
        <f t="shared" si="97"/>
        <v>54</v>
      </c>
      <c r="EY19" s="79"/>
      <c r="EZ19" s="78">
        <f t="shared" si="98"/>
        <v>0</v>
      </c>
      <c r="FA19" s="80">
        <f t="shared" si="99"/>
        <v>54</v>
      </c>
      <c r="FB19" s="91">
        <f t="shared" si="100"/>
        <v>0.54</v>
      </c>
      <c r="FC19" s="56">
        <f t="shared" si="101"/>
        <v>1059</v>
      </c>
      <c r="FD19" s="60">
        <f t="shared" si="102"/>
        <v>17.39</v>
      </c>
      <c r="FE19" s="57">
        <v>1.01</v>
      </c>
      <c r="FF19" s="77">
        <f>IF(FE19="","",IF(FE19&lt;MinMaxWorkouts!$E$18,MinMaxWorkouts!$E$18,IF(FE19&gt;MinMaxWorkouts!$F$18,MinMaxWorkouts!$F$18,IF(FE19="M",MinMaxWorkouts!$F$18,FE19))))</f>
        <v>1.01</v>
      </c>
      <c r="FG19" s="89">
        <f t="shared" si="103"/>
        <v>61</v>
      </c>
      <c r="FH19" s="79"/>
      <c r="FI19" s="78">
        <f t="shared" si="104"/>
        <v>0</v>
      </c>
      <c r="FJ19" s="96">
        <f t="shared" si="105"/>
        <v>61</v>
      </c>
      <c r="FK19" s="97">
        <f t="shared" si="106"/>
        <v>1.01</v>
      </c>
      <c r="FL19" s="56">
        <f t="shared" si="107"/>
        <v>1120</v>
      </c>
      <c r="FM19" s="60">
        <f t="shared" si="108"/>
        <v>18.4</v>
      </c>
      <c r="FN19" s="61">
        <f>IF(FM19="","",RANK(FM19,FM$3:FM$49,1))</f>
        <v>14</v>
      </c>
      <c r="FO19" s="57">
        <v>1.33</v>
      </c>
      <c r="FP19" s="88">
        <f>IF(FO19="","",IF(FO19&lt;MinMaxWorkouts!$E$19,MinMaxWorkouts!$E$19,IF(FO19&gt;MinMaxWorkouts!$F$19,MinMaxWorkouts!$F$19,IF(FO19="M",MinMaxWorkouts!$F$19,FO19))))</f>
        <v>1.33</v>
      </c>
      <c r="FQ19" s="89">
        <f t="shared" si="109"/>
        <v>93</v>
      </c>
      <c r="FR19" s="79"/>
      <c r="FS19" s="78">
        <f t="shared" si="110"/>
        <v>0</v>
      </c>
      <c r="FT19" s="80">
        <f t="shared" si="111"/>
        <v>93</v>
      </c>
      <c r="FU19" s="91">
        <f t="shared" si="112"/>
        <v>1.33</v>
      </c>
      <c r="FV19" s="56">
        <f t="shared" si="113"/>
        <v>1213</v>
      </c>
      <c r="FW19" s="60">
        <f t="shared" si="114"/>
        <v>12.13</v>
      </c>
      <c r="FX19" s="57">
        <v>0.54</v>
      </c>
      <c r="FY19" s="88">
        <f>IF(FX19="","",IF(FX19&lt;MinMaxWorkouts!$E$20,MinMaxWorkouts!$E$20,IF(FX19&gt;MinMaxWorkouts!$F$20,MinMaxWorkouts!$F$20,IF(FX19="M",MinMaxWorkouts!$F$20,FX19))))</f>
        <v>0.54</v>
      </c>
      <c r="FZ19" s="89">
        <f t="shared" si="115"/>
        <v>54</v>
      </c>
      <c r="GA19" s="79"/>
      <c r="GB19" s="78">
        <f t="shared" si="116"/>
        <v>0</v>
      </c>
      <c r="GC19" s="80">
        <f t="shared" si="117"/>
        <v>54</v>
      </c>
      <c r="GD19" s="91">
        <f t="shared" si="118"/>
        <v>0.54</v>
      </c>
      <c r="GE19" s="56">
        <f t="shared" si="119"/>
        <v>1267</v>
      </c>
      <c r="GF19" s="60">
        <f t="shared" si="120"/>
        <v>12.67</v>
      </c>
      <c r="GG19" s="57">
        <v>0.48</v>
      </c>
      <c r="GH19" s="88">
        <f>IF(GG19="","",IF(GG19&lt;MinMaxWorkouts!$E$21,MinMaxWorkouts!$E$21,IF(GG19&gt;MinMaxWorkouts!$F$21,MinMaxWorkouts!$F$21,IF(GG19="M",MinMaxWorkouts!$F$21,GG19))))</f>
        <v>0.48</v>
      </c>
      <c r="GI19" s="89">
        <f t="shared" si="143"/>
        <v>48</v>
      </c>
      <c r="GJ19" s="79"/>
      <c r="GK19" s="78">
        <f t="shared" si="121"/>
        <v>0</v>
      </c>
      <c r="GL19" s="80">
        <f t="shared" si="122"/>
        <v>48</v>
      </c>
      <c r="GM19" s="91">
        <f t="shared" si="123"/>
        <v>0.48</v>
      </c>
      <c r="GN19" s="56">
        <f t="shared" si="124"/>
        <v>1315</v>
      </c>
      <c r="GO19" s="60">
        <f t="shared" si="125"/>
        <v>13.15</v>
      </c>
      <c r="GP19" s="57">
        <v>1.39</v>
      </c>
      <c r="GQ19" s="88">
        <f>IF(GP19="","",IF(GP19&lt;MinMaxWorkouts!$E$22,MinMaxWorkouts!$E$22,IF(GP19&gt;MinMaxWorkouts!$F$22,MinMaxWorkouts!$F$22,IF(GP19="M",MinMaxWorkouts!$F$22,GP19))))</f>
        <v>1.39</v>
      </c>
      <c r="GR19" s="89">
        <f t="shared" si="144"/>
        <v>99</v>
      </c>
      <c r="GS19" s="79"/>
      <c r="GT19" s="78">
        <f t="shared" si="126"/>
        <v>0</v>
      </c>
      <c r="GU19" s="80">
        <f t="shared" si="127"/>
        <v>99</v>
      </c>
      <c r="GV19" s="91">
        <f t="shared" si="128"/>
        <v>1.3900000000000001</v>
      </c>
      <c r="GW19" s="56">
        <f t="shared" si="129"/>
        <v>1414</v>
      </c>
      <c r="GX19" s="60">
        <f t="shared" si="130"/>
        <v>14.14</v>
      </c>
      <c r="GY19" s="57">
        <v>0.54</v>
      </c>
      <c r="GZ19" s="88">
        <f>IF(GY19="","",IF(GY19&lt;MinMaxWorkouts!$E$23,MinMaxWorkouts!$E$23,IF(GY19&gt;MinMaxWorkouts!$F$23,MinMaxWorkouts!$F$23,IF(GY19="M",MinMaxWorkouts!$F$23,GY19))))</f>
        <v>0.54</v>
      </c>
      <c r="HA19" s="89">
        <f t="shared" si="145"/>
        <v>54</v>
      </c>
      <c r="HB19" s="79"/>
      <c r="HC19" s="78">
        <f t="shared" si="131"/>
        <v>0</v>
      </c>
      <c r="HD19" s="80">
        <f t="shared" si="132"/>
        <v>54</v>
      </c>
      <c r="HE19" s="91">
        <f t="shared" si="133"/>
        <v>0.54</v>
      </c>
      <c r="HF19" s="56">
        <f t="shared" si="134"/>
        <v>1468</v>
      </c>
      <c r="HG19" s="60">
        <f t="shared" si="135"/>
        <v>14.68</v>
      </c>
      <c r="HH19" s="57">
        <v>0.48</v>
      </c>
      <c r="HI19" s="88">
        <f>IF(HH19="","",IF(HH19&lt;MinMaxWorkouts!$E$24,MinMaxWorkouts!$E$24,IF(HH19&gt;MinMaxWorkouts!$F$24,MinMaxWorkouts!$F$24,IF(HH19="M",MinMaxWorkouts!$F$24,HH19))))</f>
        <v>0.48</v>
      </c>
      <c r="HJ19" s="89">
        <f t="shared" si="136"/>
        <v>48</v>
      </c>
      <c r="HK19" s="79"/>
      <c r="HL19" s="78">
        <f t="shared" si="137"/>
        <v>0</v>
      </c>
      <c r="HM19" s="80">
        <f t="shared" si="138"/>
        <v>48</v>
      </c>
      <c r="HN19" s="91">
        <f t="shared" si="139"/>
        <v>0.48</v>
      </c>
      <c r="HO19" s="99"/>
      <c r="HP19" s="58"/>
      <c r="HQ19" s="42">
        <f t="shared" si="140"/>
        <v>1516</v>
      </c>
      <c r="HR19" s="57"/>
      <c r="HS19" s="66">
        <f t="shared" si="141"/>
        <v>25.16</v>
      </c>
      <c r="HT19" s="67">
        <v>5</v>
      </c>
      <c r="HU19" s="68">
        <f>IF(B19="","DNS",IF(HS19="","DNF",RANK(HS19,HS$3:HS$49,1)))</f>
        <v>17</v>
      </c>
      <c r="HV19" s="68">
        <f t="shared" si="146"/>
        <v>17</v>
      </c>
    </row>
    <row r="20" spans="1:230" ht="15.75">
      <c r="A20" s="112">
        <v>10</v>
      </c>
      <c r="B20" s="54">
        <f t="shared" si="0"/>
        <v>100</v>
      </c>
      <c r="C20" s="129" t="s">
        <v>234</v>
      </c>
      <c r="D20" s="130" t="str">
        <f>LEFT(C20,1)</f>
        <v>C</v>
      </c>
      <c r="E20" s="130">
        <f t="shared" si="1"/>
        <v>7</v>
      </c>
      <c r="F20" s="78" t="str">
        <f t="shared" si="2"/>
        <v> Carey</v>
      </c>
      <c r="G20" s="131" t="s">
        <v>235</v>
      </c>
      <c r="H20" s="78" t="str">
        <f t="shared" si="3"/>
        <v>R</v>
      </c>
      <c r="I20" s="130">
        <f t="shared" si="4"/>
        <v>7</v>
      </c>
      <c r="J20" s="78" t="str">
        <f t="shared" si="5"/>
        <v> Muldoon</v>
      </c>
      <c r="K20" s="130" t="str">
        <f t="shared" si="6"/>
        <v>C. Carey/R. Muldoon</v>
      </c>
      <c r="L20" s="132" t="s">
        <v>314</v>
      </c>
      <c r="M20" s="122" t="s">
        <v>345</v>
      </c>
      <c r="N20" s="123">
        <v>3</v>
      </c>
      <c r="O20" s="135">
        <f>O19+MinMaxWorkouts!J$2</f>
        <v>0.42916666666666664</v>
      </c>
      <c r="P20" s="55"/>
      <c r="Q20" s="56">
        <f t="shared" si="7"/>
        <v>0</v>
      </c>
      <c r="R20" s="57">
        <v>0.5</v>
      </c>
      <c r="S20" s="77">
        <f>IF(R20="","",IF(R20&lt;MinMaxWorkouts!$E$2,MinMaxWorkouts!$E$2,IF(R20&gt;MinMaxWorkouts!$F$2,MinMaxWorkouts!$F$2,IF(R20="M",MinMaxWorkouts!$D$2,R20))))</f>
        <v>0.5</v>
      </c>
      <c r="T20" s="78">
        <f t="shared" si="8"/>
        <v>50</v>
      </c>
      <c r="U20" s="79"/>
      <c r="V20" s="78">
        <f t="shared" si="9"/>
        <v>0</v>
      </c>
      <c r="W20" s="80">
        <f t="shared" si="10"/>
        <v>50</v>
      </c>
      <c r="X20" s="81">
        <f t="shared" si="11"/>
        <v>0.5</v>
      </c>
      <c r="Y20" s="57">
        <v>0.45</v>
      </c>
      <c r="Z20" s="77">
        <f>IF(Y20="","",IF(Y20&lt;MinMaxWorkouts!$E$3,MinMaxWorkouts!$E$3,IF(Y20&gt;MinMaxWorkouts!$F$3,MinMaxWorkouts!$F$3,IF(Y20="M",MinMaxWorkouts!$F$3,Y20))))</f>
        <v>0.45</v>
      </c>
      <c r="AA20" s="78">
        <f t="shared" si="12"/>
        <v>45</v>
      </c>
      <c r="AB20" s="79">
        <v>0.05</v>
      </c>
      <c r="AC20" s="78">
        <f t="shared" si="13"/>
        <v>5</v>
      </c>
      <c r="AD20" s="80">
        <f t="shared" si="14"/>
        <v>50</v>
      </c>
      <c r="AE20" s="81">
        <f t="shared" si="15"/>
        <v>0.5</v>
      </c>
      <c r="AF20" s="56">
        <f t="shared" si="16"/>
        <v>100</v>
      </c>
      <c r="AG20" s="60">
        <f t="shared" si="17"/>
        <v>1.4</v>
      </c>
      <c r="AH20" s="57">
        <v>1</v>
      </c>
      <c r="AI20" s="104">
        <f>IF(AH20="","",IF(AH20&lt;MinMaxWorkouts!$E$4,MinMaxWorkouts!$E$4,IF(AH20&gt;MinMaxWorkouts!$F$4,MinMaxWorkouts!$F$4,IF(AH20="M",MinMaxWorkouts!$F$4,AH20))))</f>
        <v>1</v>
      </c>
      <c r="AJ20" s="78">
        <f t="shared" si="18"/>
        <v>60</v>
      </c>
      <c r="AK20" s="79"/>
      <c r="AL20" s="78">
        <f t="shared" si="19"/>
        <v>0</v>
      </c>
      <c r="AM20" s="80">
        <f t="shared" si="20"/>
        <v>60</v>
      </c>
      <c r="AN20" s="81">
        <f t="shared" si="21"/>
        <v>1</v>
      </c>
      <c r="AO20" s="56">
        <f t="shared" si="22"/>
        <v>160</v>
      </c>
      <c r="AP20" s="60">
        <f t="shared" si="23"/>
        <v>2.4</v>
      </c>
      <c r="AQ20" s="59" t="s">
        <v>382</v>
      </c>
      <c r="AR20" s="104">
        <f>IF(AQ20="","",IF(AQ20&lt;MinMaxWorkouts!$E$5,MinMaxWorkouts!$E$5,IF(AQ20&gt;MinMaxWorkouts!$F$5,MinMaxWorkouts!$F$5,IF(AQ20="M",MinMaxWorkouts!$F$5,AQ20))))</f>
        <v>1.12</v>
      </c>
      <c r="AS20" s="78">
        <f t="shared" si="24"/>
        <v>72.00000000000001</v>
      </c>
      <c r="AT20" s="79"/>
      <c r="AU20" s="78">
        <f t="shared" si="25"/>
        <v>0</v>
      </c>
      <c r="AV20" s="80">
        <f t="shared" si="26"/>
        <v>72.00000000000001</v>
      </c>
      <c r="AW20" s="81">
        <f t="shared" si="27"/>
        <v>1.12</v>
      </c>
      <c r="AX20" s="56">
        <f t="shared" si="28"/>
        <v>232</v>
      </c>
      <c r="AY20" s="62">
        <f t="shared" si="29"/>
        <v>3.52</v>
      </c>
      <c r="AZ20" s="57">
        <v>1.03</v>
      </c>
      <c r="BA20" s="77">
        <f>IF(AZ20="","",IF(AZ20&lt;MinMaxWorkouts!$E$6,MinMaxWorkouts!$E$6,IF(AZ20&gt;MinMaxWorkouts!$F$6,MinMaxWorkouts!$F$6,IF(AZ20="M",MinMaxWorkouts!$F$6,AZ20))))</f>
        <v>1.03</v>
      </c>
      <c r="BB20" s="78">
        <f t="shared" si="30"/>
        <v>63</v>
      </c>
      <c r="BC20" s="79"/>
      <c r="BD20" s="78">
        <f t="shared" si="31"/>
        <v>0</v>
      </c>
      <c r="BE20" s="80">
        <f t="shared" si="32"/>
        <v>63</v>
      </c>
      <c r="BF20" s="83">
        <f t="shared" si="33"/>
        <v>1.03</v>
      </c>
      <c r="BG20" s="56">
        <f t="shared" si="34"/>
        <v>295</v>
      </c>
      <c r="BH20" s="62">
        <f t="shared" si="35"/>
        <v>4.55</v>
      </c>
      <c r="BI20" s="100">
        <f t="shared" si="36"/>
        <v>20</v>
      </c>
      <c r="BJ20" s="57">
        <v>1.47</v>
      </c>
      <c r="BK20" s="77">
        <f>IF(BJ20="","",IF(BJ20&lt;MinMaxWorkouts!$E$7,MinMaxWorkouts!$E$7,IF(BJ20&gt;MinMaxWorkouts!$F$7,MinMaxWorkouts!$F$7,IF(BJ20="M",MinMaxWorkouts!$F$7,BJ20))))</f>
        <v>1.47</v>
      </c>
      <c r="BL20" s="78">
        <f t="shared" si="37"/>
        <v>107</v>
      </c>
      <c r="BM20" s="79"/>
      <c r="BN20" s="78">
        <f t="shared" si="38"/>
        <v>0</v>
      </c>
      <c r="BO20" s="80">
        <f t="shared" si="39"/>
        <v>107</v>
      </c>
      <c r="BP20" s="83">
        <f t="shared" si="40"/>
        <v>1.47</v>
      </c>
      <c r="BQ20" s="56">
        <f t="shared" si="41"/>
        <v>402</v>
      </c>
      <c r="BR20" s="60">
        <f t="shared" si="42"/>
        <v>6.42</v>
      </c>
      <c r="BS20" s="57">
        <v>1.33</v>
      </c>
      <c r="BT20" s="77">
        <f>IF(BS20="","",IF(BS20&lt;MinMaxWorkouts!$E$8,MinMaxWorkouts!$E$8,IF(BS20&gt;MinMaxWorkouts!$F$8,MinMaxWorkouts!$F$8,IF(BS20="M",MinMaxWorkouts!$F$8,BS20))))</f>
        <v>1.33</v>
      </c>
      <c r="BU20" s="78">
        <f t="shared" si="43"/>
        <v>93</v>
      </c>
      <c r="BV20" s="79"/>
      <c r="BW20" s="78">
        <f t="shared" si="44"/>
        <v>0</v>
      </c>
      <c r="BX20" s="80">
        <f t="shared" si="45"/>
        <v>93</v>
      </c>
      <c r="BY20" s="85">
        <f t="shared" si="46"/>
        <v>1.33</v>
      </c>
      <c r="BZ20" s="56">
        <f t="shared" si="47"/>
        <v>495</v>
      </c>
      <c r="CA20" s="63">
        <f t="shared" si="48"/>
        <v>8.15</v>
      </c>
      <c r="CB20" s="57">
        <v>0.51</v>
      </c>
      <c r="CC20" s="88">
        <f>IF(CB20="","",IF(CB20&lt;MinMaxWorkouts!$E$9,MinMaxWorkouts!$E$9,IF(CB20&gt;MinMaxWorkouts!$F$9,MinMaxWorkouts!$F$9,IF(CB20="M",MinMaxWorkouts!$F$9,CB20))))</f>
        <v>0.51</v>
      </c>
      <c r="CD20" s="89">
        <f t="shared" si="49"/>
        <v>51</v>
      </c>
      <c r="CE20" s="79"/>
      <c r="CF20" s="78">
        <f t="shared" si="50"/>
        <v>0</v>
      </c>
      <c r="CG20" s="80">
        <f t="shared" si="51"/>
        <v>51</v>
      </c>
      <c r="CH20" s="85">
        <f t="shared" si="52"/>
        <v>0.51</v>
      </c>
      <c r="CI20" s="56">
        <f t="shared" si="53"/>
        <v>546</v>
      </c>
      <c r="CJ20" s="60">
        <f t="shared" si="54"/>
        <v>9.06</v>
      </c>
      <c r="CK20" s="57">
        <v>0.47</v>
      </c>
      <c r="CL20" s="88">
        <f>IF(CK20="","",IF(CK20&lt;MinMaxWorkouts!$E$10,MinMaxWorkouts!$E$10,IF(CK20&gt;MinMaxWorkouts!$F$10,MinMaxWorkouts!$F$10,IF(CK20="M",MinMaxWorkouts!$F$10,CK20))))</f>
        <v>0.47</v>
      </c>
      <c r="CM20" s="89">
        <f t="shared" si="55"/>
        <v>47</v>
      </c>
      <c r="CN20" s="79"/>
      <c r="CO20" s="78">
        <f t="shared" si="56"/>
        <v>0</v>
      </c>
      <c r="CP20" s="80">
        <f t="shared" si="57"/>
        <v>47</v>
      </c>
      <c r="CQ20" s="85">
        <f t="shared" si="58"/>
        <v>0.47</v>
      </c>
      <c r="CR20" s="56">
        <f t="shared" si="59"/>
        <v>593</v>
      </c>
      <c r="CS20" s="60">
        <f t="shared" si="60"/>
        <v>9.53</v>
      </c>
      <c r="CT20" s="57">
        <v>0.55</v>
      </c>
      <c r="CU20" s="88">
        <f>IF(CT20="","",IF(CT20&lt;MinMaxWorkouts!$E$11,MinMaxWorkouts!$E$11,IF(CT20&gt;MinMaxWorkouts!$F$11,MinMaxWorkouts!$F$11,IF(CT20="M",MinMaxWorkouts!$F$11,CT20))))</f>
        <v>0.55</v>
      </c>
      <c r="CV20" s="89">
        <f t="shared" si="61"/>
        <v>55.00000000000001</v>
      </c>
      <c r="CW20" s="79"/>
      <c r="CX20" s="78">
        <f t="shared" si="62"/>
        <v>0</v>
      </c>
      <c r="CY20" s="80">
        <f t="shared" si="63"/>
        <v>55.00000000000001</v>
      </c>
      <c r="CZ20" s="91">
        <f t="shared" si="64"/>
        <v>0.55</v>
      </c>
      <c r="DA20" s="56">
        <f t="shared" si="65"/>
        <v>648</v>
      </c>
      <c r="DB20" s="60">
        <f t="shared" si="66"/>
        <v>10.48</v>
      </c>
      <c r="DC20" s="57">
        <v>0.56</v>
      </c>
      <c r="DD20" s="88">
        <f>IF(DC20="","",IF(DC20&lt;MinMaxWorkouts!$E$12,MinMaxWorkouts!$E$12,IF(DC20&gt;MinMaxWorkouts!$F$12,MinMaxWorkouts!$F$12,IF(DC20="M",MinMaxWorkouts!$F$12,DC20))))</f>
        <v>0.56</v>
      </c>
      <c r="DE20" s="89">
        <f t="shared" si="67"/>
        <v>56.00000000000001</v>
      </c>
      <c r="DF20" s="79"/>
      <c r="DG20" s="78">
        <f t="shared" si="68"/>
        <v>0</v>
      </c>
      <c r="DH20" s="80">
        <f t="shared" si="69"/>
        <v>56.00000000000001</v>
      </c>
      <c r="DI20" s="91">
        <f t="shared" si="70"/>
        <v>0.56</v>
      </c>
      <c r="DJ20" s="56">
        <f t="shared" si="71"/>
        <v>704</v>
      </c>
      <c r="DK20" s="60">
        <f t="shared" si="72"/>
        <v>11.44</v>
      </c>
      <c r="DL20" s="57">
        <v>1.02</v>
      </c>
      <c r="DM20" s="88">
        <f>IF(DL20="","",IF(DL20&lt;MinMaxWorkouts!$E$13,MinMaxWorkouts!$E$13,IF(DL20&gt;MinMaxWorkouts!$F$13,MinMaxWorkouts!$F$13,IF(DL20="M",MinMaxWorkouts!$F$13,DL20))))</f>
        <v>1.02</v>
      </c>
      <c r="DN20" s="89">
        <f t="shared" si="73"/>
        <v>62</v>
      </c>
      <c r="DO20" s="79"/>
      <c r="DP20" s="78">
        <f t="shared" si="74"/>
        <v>0</v>
      </c>
      <c r="DQ20" s="80">
        <f t="shared" si="75"/>
        <v>62</v>
      </c>
      <c r="DR20" s="91">
        <f t="shared" si="76"/>
        <v>1.02</v>
      </c>
      <c r="DS20" s="64">
        <f t="shared" si="77"/>
        <v>766</v>
      </c>
      <c r="DT20" s="65">
        <f t="shared" si="78"/>
        <v>12.46</v>
      </c>
      <c r="DU20" s="65">
        <f t="shared" si="79"/>
        <v>12.46</v>
      </c>
      <c r="DV20" s="57">
        <v>1.37</v>
      </c>
      <c r="DW20" s="88">
        <f>IF(DV20="","",IF(DV20&lt;MinMaxWorkouts!$E$14,MinMaxWorkouts!$E$14,IF(DV20&gt;MinMaxWorkouts!$F$14,MinMaxWorkouts!$F$14,IF(DV20="M",MinMaxWorkouts!$F$14,DV20))))</f>
        <v>1.37</v>
      </c>
      <c r="DX20" s="89">
        <f t="shared" si="80"/>
        <v>97.00000000000001</v>
      </c>
      <c r="DY20" s="79"/>
      <c r="DZ20" s="78">
        <f t="shared" si="81"/>
        <v>0</v>
      </c>
      <c r="EA20" s="80">
        <f t="shared" si="82"/>
        <v>97.00000000000001</v>
      </c>
      <c r="EB20" s="91">
        <f t="shared" si="83"/>
        <v>1.37</v>
      </c>
      <c r="EC20" s="56">
        <f t="shared" si="84"/>
        <v>863</v>
      </c>
      <c r="ED20" s="57">
        <v>1.34</v>
      </c>
      <c r="EE20" s="88">
        <f>IF(ED20="","",IF(ED20&lt;MinMaxWorkouts!$E$15,MinMaxWorkouts!$E$15,IF(ED20&gt;MinMaxWorkouts!$F$15,MinMaxWorkouts!$F$15,IF(ED20="M",MinMaxWorkouts!$F$15,ED20))))</f>
        <v>1.34</v>
      </c>
      <c r="EF20" s="89">
        <f t="shared" si="85"/>
        <v>94</v>
      </c>
      <c r="EG20" s="79">
        <v>0.05</v>
      </c>
      <c r="EH20" s="78">
        <f t="shared" si="86"/>
        <v>5</v>
      </c>
      <c r="EI20" s="80">
        <f t="shared" si="87"/>
        <v>99</v>
      </c>
      <c r="EJ20" s="91">
        <f t="shared" si="88"/>
        <v>1.3900000000000001</v>
      </c>
      <c r="EK20" s="56">
        <f t="shared" si="89"/>
        <v>962</v>
      </c>
      <c r="EL20" s="60">
        <f t="shared" si="90"/>
        <v>16.02</v>
      </c>
      <c r="EM20" s="57">
        <v>0.57</v>
      </c>
      <c r="EN20" s="88">
        <f>IF(EM20="","",IF(EM20&lt;MinMaxWorkouts!$E$16,MinMaxWorkouts!$E$16,IF(EM20&gt;MinMaxWorkouts!$F$16,MinMaxWorkouts!$F$16,IF(EM20="M",MinMaxWorkouts!$F$16,EM20))))</f>
        <v>0.57</v>
      </c>
      <c r="EO20" s="89">
        <f t="shared" si="91"/>
        <v>56.99999999999999</v>
      </c>
      <c r="EP20" s="79"/>
      <c r="EQ20" s="78">
        <f t="shared" si="92"/>
        <v>0</v>
      </c>
      <c r="ER20" s="80">
        <f t="shared" si="93"/>
        <v>56.99999999999999</v>
      </c>
      <c r="ES20" s="91">
        <f t="shared" si="94"/>
        <v>0.57</v>
      </c>
      <c r="ET20" s="56">
        <f t="shared" si="95"/>
        <v>1019</v>
      </c>
      <c r="EU20" s="60">
        <f t="shared" si="96"/>
        <v>16.59</v>
      </c>
      <c r="EV20" s="57">
        <v>0.55</v>
      </c>
      <c r="EW20" s="77">
        <f>IF(EV20="","",IF(EV20&lt;MinMaxWorkouts!$E$17,MinMaxWorkouts!$E$17,IF(EV20&gt;MinMaxWorkouts!$F$17,MinMaxWorkouts!$F$17,IF(EV20="M",MinMaxWorkouts!$F$17,EV20))))</f>
        <v>0.55</v>
      </c>
      <c r="EX20" s="89">
        <f t="shared" si="97"/>
        <v>55.00000000000001</v>
      </c>
      <c r="EY20" s="79"/>
      <c r="EZ20" s="78">
        <f t="shared" si="98"/>
        <v>0</v>
      </c>
      <c r="FA20" s="80">
        <f t="shared" si="99"/>
        <v>55.00000000000001</v>
      </c>
      <c r="FB20" s="91">
        <f t="shared" si="100"/>
        <v>0.55</v>
      </c>
      <c r="FC20" s="56">
        <f t="shared" si="101"/>
        <v>1074</v>
      </c>
      <c r="FD20" s="60">
        <f t="shared" si="102"/>
        <v>17.54</v>
      </c>
      <c r="FE20" s="57">
        <v>1.01</v>
      </c>
      <c r="FF20" s="77">
        <f>IF(FE20="","",IF(FE20&lt;MinMaxWorkouts!$E$18,MinMaxWorkouts!$E$18,IF(FE20&gt;MinMaxWorkouts!$F$18,MinMaxWorkouts!$F$18,IF(FE20="M",MinMaxWorkouts!$F$18,FE20))))</f>
        <v>1.01</v>
      </c>
      <c r="FG20" s="89">
        <f t="shared" si="103"/>
        <v>61</v>
      </c>
      <c r="FH20" s="79"/>
      <c r="FI20" s="78">
        <f t="shared" si="104"/>
        <v>0</v>
      </c>
      <c r="FJ20" s="96">
        <f t="shared" si="105"/>
        <v>61</v>
      </c>
      <c r="FK20" s="97">
        <f t="shared" si="106"/>
        <v>1.01</v>
      </c>
      <c r="FL20" s="56">
        <f t="shared" si="107"/>
        <v>1135</v>
      </c>
      <c r="FM20" s="60">
        <f t="shared" si="108"/>
        <v>18.55</v>
      </c>
      <c r="FN20" s="61">
        <f>IF(FM20="","",RANK(FM20,FM$3:FM$49,1))</f>
        <v>17</v>
      </c>
      <c r="FO20" s="57">
        <v>1.32</v>
      </c>
      <c r="FP20" s="88">
        <f>IF(FO20="","",IF(FO20&lt;MinMaxWorkouts!$E$19,MinMaxWorkouts!$E$19,IF(FO20&gt;MinMaxWorkouts!$F$19,MinMaxWorkouts!$F$19,IF(FO20="M",MinMaxWorkouts!$F$19,FO20))))</f>
        <v>1.32</v>
      </c>
      <c r="FQ20" s="89">
        <f t="shared" si="109"/>
        <v>92</v>
      </c>
      <c r="FR20" s="79"/>
      <c r="FS20" s="78">
        <f t="shared" si="110"/>
        <v>0</v>
      </c>
      <c r="FT20" s="80">
        <f t="shared" si="111"/>
        <v>92</v>
      </c>
      <c r="FU20" s="91">
        <f t="shared" si="112"/>
        <v>1.32</v>
      </c>
      <c r="FV20" s="56">
        <f t="shared" si="113"/>
        <v>1227</v>
      </c>
      <c r="FW20" s="60">
        <f t="shared" si="114"/>
        <v>12.27</v>
      </c>
      <c r="FX20" s="57">
        <v>0.51</v>
      </c>
      <c r="FY20" s="88">
        <f>IF(FX20="","",IF(FX20&lt;MinMaxWorkouts!$E$20,MinMaxWorkouts!$E$20,IF(FX20&gt;MinMaxWorkouts!$F$20,MinMaxWorkouts!$F$20,IF(FX20="M",MinMaxWorkouts!$F$20,FX20))))</f>
        <v>0.51</v>
      </c>
      <c r="FZ20" s="89">
        <f t="shared" si="115"/>
        <v>51</v>
      </c>
      <c r="GA20" s="79"/>
      <c r="GB20" s="78">
        <f t="shared" si="116"/>
        <v>0</v>
      </c>
      <c r="GC20" s="80">
        <f t="shared" si="117"/>
        <v>51</v>
      </c>
      <c r="GD20" s="91">
        <f t="shared" si="118"/>
        <v>0.51</v>
      </c>
      <c r="GE20" s="56">
        <f t="shared" si="119"/>
        <v>1278</v>
      </c>
      <c r="GF20" s="60">
        <f t="shared" si="120"/>
        <v>12.78</v>
      </c>
      <c r="GG20" s="57">
        <v>0.47</v>
      </c>
      <c r="GH20" s="88">
        <f>IF(GG20="","",IF(GG20&lt;MinMaxWorkouts!$E$21,MinMaxWorkouts!$E$21,IF(GG20&gt;MinMaxWorkouts!$F$21,MinMaxWorkouts!$F$21,IF(GG20="M",MinMaxWorkouts!$F$21,GG20))))</f>
        <v>0.47</v>
      </c>
      <c r="GI20" s="89">
        <f t="shared" si="143"/>
        <v>47</v>
      </c>
      <c r="GJ20" s="79"/>
      <c r="GK20" s="78">
        <f t="shared" si="121"/>
        <v>0</v>
      </c>
      <c r="GL20" s="80">
        <f t="shared" si="122"/>
        <v>47</v>
      </c>
      <c r="GM20" s="91">
        <f t="shared" si="123"/>
        <v>0.47</v>
      </c>
      <c r="GN20" s="56">
        <f t="shared" si="124"/>
        <v>1325</v>
      </c>
      <c r="GO20" s="60">
        <f t="shared" si="125"/>
        <v>13.25</v>
      </c>
      <c r="GP20" s="57">
        <v>1.33</v>
      </c>
      <c r="GQ20" s="88">
        <f>IF(GP20="","",IF(GP20&lt;MinMaxWorkouts!$E$22,MinMaxWorkouts!$E$22,IF(GP20&gt;MinMaxWorkouts!$F$22,MinMaxWorkouts!$F$22,IF(GP20="M",MinMaxWorkouts!$F$22,GP20))))</f>
        <v>1.33</v>
      </c>
      <c r="GR20" s="89">
        <f t="shared" si="144"/>
        <v>93</v>
      </c>
      <c r="GS20" s="79"/>
      <c r="GT20" s="78">
        <f t="shared" si="126"/>
        <v>0</v>
      </c>
      <c r="GU20" s="80">
        <f t="shared" si="127"/>
        <v>93</v>
      </c>
      <c r="GV20" s="91">
        <f t="shared" si="128"/>
        <v>1.33</v>
      </c>
      <c r="GW20" s="56">
        <f t="shared" si="129"/>
        <v>1418</v>
      </c>
      <c r="GX20" s="60">
        <f t="shared" si="130"/>
        <v>14.18</v>
      </c>
      <c r="GY20" s="57">
        <v>0.54</v>
      </c>
      <c r="GZ20" s="88">
        <f>IF(GY20="","",IF(GY20&lt;MinMaxWorkouts!$E$23,MinMaxWorkouts!$E$23,IF(GY20&gt;MinMaxWorkouts!$F$23,MinMaxWorkouts!$F$23,IF(GY20="M",MinMaxWorkouts!$F$23,GY20))))</f>
        <v>0.54</v>
      </c>
      <c r="HA20" s="89">
        <f t="shared" si="145"/>
        <v>54</v>
      </c>
      <c r="HB20" s="79"/>
      <c r="HC20" s="78">
        <f t="shared" si="131"/>
        <v>0</v>
      </c>
      <c r="HD20" s="80">
        <f t="shared" si="132"/>
        <v>54</v>
      </c>
      <c r="HE20" s="91">
        <f t="shared" si="133"/>
        <v>0.54</v>
      </c>
      <c r="HF20" s="56">
        <f t="shared" si="134"/>
        <v>1472</v>
      </c>
      <c r="HG20" s="60">
        <f t="shared" si="135"/>
        <v>14.72</v>
      </c>
      <c r="HH20" s="57">
        <v>0.46</v>
      </c>
      <c r="HI20" s="88">
        <f>IF(HH20="","",IF(HH20&lt;MinMaxWorkouts!$E$24,MinMaxWorkouts!$E$24,IF(HH20&gt;MinMaxWorkouts!$F$24,MinMaxWorkouts!$F$24,IF(HH20="M",MinMaxWorkouts!$F$24,HH20))))</f>
        <v>0.46</v>
      </c>
      <c r="HJ20" s="89">
        <f t="shared" si="136"/>
        <v>46</v>
      </c>
      <c r="HK20" s="79"/>
      <c r="HL20" s="78">
        <f t="shared" si="137"/>
        <v>0</v>
      </c>
      <c r="HM20" s="80">
        <f t="shared" si="138"/>
        <v>46</v>
      </c>
      <c r="HN20" s="91">
        <f t="shared" si="139"/>
        <v>0.46</v>
      </c>
      <c r="HO20" s="99"/>
      <c r="HP20" s="58"/>
      <c r="HQ20" s="42">
        <f t="shared" si="140"/>
        <v>1518</v>
      </c>
      <c r="HR20" s="57"/>
      <c r="HS20" s="66">
        <f t="shared" si="141"/>
        <v>25.18</v>
      </c>
      <c r="HT20" s="67">
        <v>6</v>
      </c>
      <c r="HU20" s="68">
        <f>IF(B20="","DNS",IF(HS20="","DNF",RANK(HS20,HS$3:HS$49,1)))</f>
        <v>18</v>
      </c>
      <c r="HV20" s="68">
        <f t="shared" si="146"/>
        <v>18</v>
      </c>
    </row>
    <row r="21" spans="1:230" ht="15.75">
      <c r="A21" s="112">
        <v>23</v>
      </c>
      <c r="B21" s="54">
        <f t="shared" si="0"/>
        <v>230</v>
      </c>
      <c r="C21" s="129" t="s">
        <v>256</v>
      </c>
      <c r="D21" s="130" t="str">
        <f>LEFT(C21,1)</f>
        <v>B</v>
      </c>
      <c r="E21" s="130">
        <f t="shared" si="1"/>
        <v>7</v>
      </c>
      <c r="F21" s="78" t="str">
        <f t="shared" si="2"/>
        <v> Thompson</v>
      </c>
      <c r="G21" s="131" t="s">
        <v>257</v>
      </c>
      <c r="H21" s="78" t="str">
        <f t="shared" si="3"/>
        <v>W</v>
      </c>
      <c r="I21" s="130">
        <f t="shared" si="4"/>
        <v>5</v>
      </c>
      <c r="J21" s="78" t="str">
        <f t="shared" si="5"/>
        <v> Thompson</v>
      </c>
      <c r="K21" s="130" t="str">
        <f t="shared" si="6"/>
        <v>B. Thompson/W. Thompson</v>
      </c>
      <c r="L21" s="132" t="s">
        <v>321</v>
      </c>
      <c r="M21" s="122" t="s">
        <v>352</v>
      </c>
      <c r="N21" s="123">
        <v>3</v>
      </c>
      <c r="O21" s="135">
        <f>O20+MinMaxWorkouts!J$2</f>
        <v>0.4298611111111111</v>
      </c>
      <c r="P21" s="55"/>
      <c r="Q21" s="56">
        <f t="shared" si="7"/>
        <v>0</v>
      </c>
      <c r="R21" s="57">
        <v>0.51</v>
      </c>
      <c r="S21" s="77">
        <f>IF(R21="","",IF(R21&lt;MinMaxWorkouts!$E$2,MinMaxWorkouts!$E$2,IF(R21&gt;MinMaxWorkouts!$F$2,MinMaxWorkouts!$F$2,IF(R21="M",MinMaxWorkouts!$D$2,R21))))</f>
        <v>0.51</v>
      </c>
      <c r="T21" s="78">
        <f t="shared" si="8"/>
        <v>51</v>
      </c>
      <c r="U21" s="79"/>
      <c r="V21" s="78">
        <f t="shared" si="9"/>
        <v>0</v>
      </c>
      <c r="W21" s="80">
        <f t="shared" si="10"/>
        <v>51</v>
      </c>
      <c r="X21" s="81">
        <f t="shared" si="11"/>
        <v>0.51</v>
      </c>
      <c r="Y21" s="57">
        <v>0.45</v>
      </c>
      <c r="Z21" s="77">
        <f>IF(Y21="","",IF(Y21&lt;MinMaxWorkouts!$E$3,MinMaxWorkouts!$E$3,IF(Y21&gt;MinMaxWorkouts!$F$3,MinMaxWorkouts!$F$3,IF(Y21="M",MinMaxWorkouts!$F$3,Y21))))</f>
        <v>0.45</v>
      </c>
      <c r="AA21" s="78">
        <f t="shared" si="12"/>
        <v>45</v>
      </c>
      <c r="AB21" s="79"/>
      <c r="AC21" s="78">
        <f t="shared" si="13"/>
        <v>0</v>
      </c>
      <c r="AD21" s="80">
        <f t="shared" si="14"/>
        <v>45</v>
      </c>
      <c r="AE21" s="81">
        <f t="shared" si="15"/>
        <v>0.45</v>
      </c>
      <c r="AF21" s="56">
        <f t="shared" si="16"/>
        <v>96</v>
      </c>
      <c r="AG21" s="60">
        <f t="shared" si="17"/>
        <v>1.3599999999999999</v>
      </c>
      <c r="AH21" s="57">
        <v>1.01</v>
      </c>
      <c r="AI21" s="104">
        <f>IF(AH21="","",IF(AH21&lt;MinMaxWorkouts!$E$4,MinMaxWorkouts!$E$4,IF(AH21&gt;MinMaxWorkouts!$F$4,MinMaxWorkouts!$F$4,IF(AH21="M",MinMaxWorkouts!$F$4,AH21))))</f>
        <v>1.01</v>
      </c>
      <c r="AJ21" s="78">
        <f t="shared" si="18"/>
        <v>61</v>
      </c>
      <c r="AK21" s="79">
        <v>0.05</v>
      </c>
      <c r="AL21" s="78">
        <f t="shared" si="19"/>
        <v>5</v>
      </c>
      <c r="AM21" s="80">
        <f t="shared" si="20"/>
        <v>66</v>
      </c>
      <c r="AN21" s="81">
        <f t="shared" si="21"/>
        <v>1.06</v>
      </c>
      <c r="AO21" s="56">
        <f t="shared" si="22"/>
        <v>162</v>
      </c>
      <c r="AP21" s="60">
        <f t="shared" si="23"/>
        <v>2.42</v>
      </c>
      <c r="AQ21" s="59">
        <v>1</v>
      </c>
      <c r="AR21" s="104">
        <f>IF(AQ21="","",IF(AQ21&lt;MinMaxWorkouts!$E$5,MinMaxWorkouts!$E$5,IF(AQ21&gt;MinMaxWorkouts!$F$5,MinMaxWorkouts!$F$5,IF(AQ21="M",MinMaxWorkouts!$F$5,AQ21))))</f>
        <v>1</v>
      </c>
      <c r="AS21" s="78">
        <f t="shared" si="24"/>
        <v>60</v>
      </c>
      <c r="AT21" s="79"/>
      <c r="AU21" s="78">
        <f t="shared" si="25"/>
        <v>0</v>
      </c>
      <c r="AV21" s="80">
        <f t="shared" si="26"/>
        <v>60</v>
      </c>
      <c r="AW21" s="81">
        <f t="shared" si="27"/>
        <v>1</v>
      </c>
      <c r="AX21" s="56">
        <f t="shared" si="28"/>
        <v>222</v>
      </c>
      <c r="AY21" s="62">
        <f t="shared" si="29"/>
        <v>3.42</v>
      </c>
      <c r="AZ21" s="57">
        <v>1.12</v>
      </c>
      <c r="BA21" s="77">
        <f>IF(AZ21="","",IF(AZ21&lt;MinMaxWorkouts!$E$6,MinMaxWorkouts!$E$6,IF(AZ21&gt;MinMaxWorkouts!$F$6,MinMaxWorkouts!$F$6,IF(AZ21="M",MinMaxWorkouts!$F$6,AZ21))))</f>
        <v>1.12</v>
      </c>
      <c r="BB21" s="78">
        <f t="shared" si="30"/>
        <v>72.00000000000001</v>
      </c>
      <c r="BC21" s="79"/>
      <c r="BD21" s="78">
        <f t="shared" si="31"/>
        <v>0</v>
      </c>
      <c r="BE21" s="80">
        <f t="shared" si="32"/>
        <v>72.00000000000001</v>
      </c>
      <c r="BF21" s="83">
        <f t="shared" si="33"/>
        <v>1.12</v>
      </c>
      <c r="BG21" s="56">
        <f t="shared" si="34"/>
        <v>294</v>
      </c>
      <c r="BH21" s="62">
        <f t="shared" si="35"/>
        <v>4.54</v>
      </c>
      <c r="BI21" s="100">
        <f t="shared" si="36"/>
        <v>19</v>
      </c>
      <c r="BJ21" s="57">
        <v>1.44</v>
      </c>
      <c r="BK21" s="77">
        <f>IF(BJ21="","",IF(BJ21&lt;MinMaxWorkouts!$E$7,MinMaxWorkouts!$E$7,IF(BJ21&gt;MinMaxWorkouts!$F$7,MinMaxWorkouts!$F$7,IF(BJ21="M",MinMaxWorkouts!$F$7,BJ21))))</f>
        <v>1.44</v>
      </c>
      <c r="BL21" s="78">
        <f t="shared" si="37"/>
        <v>104</v>
      </c>
      <c r="BM21" s="79"/>
      <c r="BN21" s="78">
        <f t="shared" si="38"/>
        <v>0</v>
      </c>
      <c r="BO21" s="80">
        <f t="shared" si="39"/>
        <v>104</v>
      </c>
      <c r="BP21" s="83">
        <f t="shared" si="40"/>
        <v>1.44</v>
      </c>
      <c r="BQ21" s="56">
        <f t="shared" si="41"/>
        <v>398</v>
      </c>
      <c r="BR21" s="60">
        <f t="shared" si="42"/>
        <v>6.38</v>
      </c>
      <c r="BS21" s="57">
        <v>1.39</v>
      </c>
      <c r="BT21" s="77">
        <f>IF(BS21="","",IF(BS21&lt;MinMaxWorkouts!$E$8,MinMaxWorkouts!$E$8,IF(BS21&gt;MinMaxWorkouts!$F$8,MinMaxWorkouts!$F$8,IF(BS21="M",MinMaxWorkouts!$F$8,BS21))))</f>
        <v>1.39</v>
      </c>
      <c r="BU21" s="78">
        <f t="shared" si="43"/>
        <v>99</v>
      </c>
      <c r="BV21" s="79"/>
      <c r="BW21" s="78">
        <f t="shared" si="44"/>
        <v>0</v>
      </c>
      <c r="BX21" s="80">
        <f t="shared" si="45"/>
        <v>99</v>
      </c>
      <c r="BY21" s="85">
        <f t="shared" si="46"/>
        <v>1.3900000000000001</v>
      </c>
      <c r="BZ21" s="56">
        <f t="shared" si="47"/>
        <v>497</v>
      </c>
      <c r="CA21" s="63">
        <f t="shared" si="48"/>
        <v>8.17</v>
      </c>
      <c r="CB21" s="57">
        <v>0.51</v>
      </c>
      <c r="CC21" s="88">
        <f>IF(CB21="","",IF(CB21&lt;MinMaxWorkouts!$E$9,MinMaxWorkouts!$E$9,IF(CB21&gt;MinMaxWorkouts!$F$9,MinMaxWorkouts!$F$9,IF(CB21="M",MinMaxWorkouts!$F$9,CB21))))</f>
        <v>0.51</v>
      </c>
      <c r="CD21" s="89">
        <f t="shared" si="49"/>
        <v>51</v>
      </c>
      <c r="CE21" s="79"/>
      <c r="CF21" s="78">
        <f t="shared" si="50"/>
        <v>0</v>
      </c>
      <c r="CG21" s="80">
        <f t="shared" si="51"/>
        <v>51</v>
      </c>
      <c r="CH21" s="85">
        <f t="shared" si="52"/>
        <v>0.51</v>
      </c>
      <c r="CI21" s="56">
        <f t="shared" si="53"/>
        <v>548</v>
      </c>
      <c r="CJ21" s="60">
        <f t="shared" si="54"/>
        <v>9.08</v>
      </c>
      <c r="CK21" s="57">
        <v>0.43</v>
      </c>
      <c r="CL21" s="88">
        <f>IF(CK21="","",IF(CK21&lt;MinMaxWorkouts!$E$10,MinMaxWorkouts!$E$10,IF(CK21&gt;MinMaxWorkouts!$F$10,MinMaxWorkouts!$F$10,IF(CK21="M",MinMaxWorkouts!$F$10,CK21))))</f>
        <v>0.43</v>
      </c>
      <c r="CM21" s="89">
        <f t="shared" si="55"/>
        <v>43</v>
      </c>
      <c r="CN21" s="79"/>
      <c r="CO21" s="78">
        <f t="shared" si="56"/>
        <v>0</v>
      </c>
      <c r="CP21" s="80">
        <f t="shared" si="57"/>
        <v>43</v>
      </c>
      <c r="CQ21" s="85">
        <f t="shared" si="58"/>
        <v>0.43</v>
      </c>
      <c r="CR21" s="56">
        <f t="shared" si="59"/>
        <v>591</v>
      </c>
      <c r="CS21" s="60">
        <f t="shared" si="60"/>
        <v>9.51</v>
      </c>
      <c r="CT21" s="57">
        <v>1.01</v>
      </c>
      <c r="CU21" s="88">
        <f>IF(CT21="","",IF(CT21&lt;MinMaxWorkouts!$E$11,MinMaxWorkouts!$E$11,IF(CT21&gt;MinMaxWorkouts!$F$11,MinMaxWorkouts!$F$11,IF(CT21="M",MinMaxWorkouts!$F$11,CT21))))</f>
        <v>1.01</v>
      </c>
      <c r="CV21" s="89">
        <f t="shared" si="61"/>
        <v>61</v>
      </c>
      <c r="CW21" s="79"/>
      <c r="CX21" s="78">
        <f t="shared" si="62"/>
        <v>0</v>
      </c>
      <c r="CY21" s="80">
        <f t="shared" si="63"/>
        <v>61</v>
      </c>
      <c r="CZ21" s="91">
        <f t="shared" si="64"/>
        <v>1.01</v>
      </c>
      <c r="DA21" s="56">
        <f t="shared" si="65"/>
        <v>652</v>
      </c>
      <c r="DB21" s="60">
        <f t="shared" si="66"/>
        <v>10.52</v>
      </c>
      <c r="DC21" s="57">
        <v>0.56</v>
      </c>
      <c r="DD21" s="88">
        <f>IF(DC21="","",IF(DC21&lt;MinMaxWorkouts!$E$12,MinMaxWorkouts!$E$12,IF(DC21&gt;MinMaxWorkouts!$F$12,MinMaxWorkouts!$F$12,IF(DC21="M",MinMaxWorkouts!$F$12,DC21))))</f>
        <v>0.56</v>
      </c>
      <c r="DE21" s="89">
        <f t="shared" si="67"/>
        <v>56.00000000000001</v>
      </c>
      <c r="DF21" s="79"/>
      <c r="DG21" s="78">
        <f t="shared" si="68"/>
        <v>0</v>
      </c>
      <c r="DH21" s="80">
        <f t="shared" si="69"/>
        <v>56.00000000000001</v>
      </c>
      <c r="DI21" s="91">
        <f t="shared" si="70"/>
        <v>0.56</v>
      </c>
      <c r="DJ21" s="56">
        <f t="shared" si="71"/>
        <v>708</v>
      </c>
      <c r="DK21" s="60">
        <f t="shared" si="72"/>
        <v>11.48</v>
      </c>
      <c r="DL21" s="57">
        <v>1.06</v>
      </c>
      <c r="DM21" s="88">
        <f>IF(DL21="","",IF(DL21&lt;MinMaxWorkouts!$E$13,MinMaxWorkouts!$E$13,IF(DL21&gt;MinMaxWorkouts!$F$13,MinMaxWorkouts!$F$13,IF(DL21="M",MinMaxWorkouts!$F$13,DL21))))</f>
        <v>1.06</v>
      </c>
      <c r="DN21" s="89">
        <f t="shared" si="73"/>
        <v>66</v>
      </c>
      <c r="DO21" s="79"/>
      <c r="DP21" s="78">
        <f t="shared" si="74"/>
        <v>0</v>
      </c>
      <c r="DQ21" s="80">
        <f t="shared" si="75"/>
        <v>66</v>
      </c>
      <c r="DR21" s="91">
        <f t="shared" si="76"/>
        <v>1.06</v>
      </c>
      <c r="DS21" s="64">
        <f t="shared" si="77"/>
        <v>774</v>
      </c>
      <c r="DT21" s="65">
        <f t="shared" si="78"/>
        <v>12.54</v>
      </c>
      <c r="DU21" s="65">
        <f t="shared" si="79"/>
        <v>12.54</v>
      </c>
      <c r="DV21" s="57">
        <v>1.38</v>
      </c>
      <c r="DW21" s="88">
        <f>IF(DV21="","",IF(DV21&lt;MinMaxWorkouts!$E$14,MinMaxWorkouts!$E$14,IF(DV21&gt;MinMaxWorkouts!$F$14,MinMaxWorkouts!$F$14,IF(DV21="M",MinMaxWorkouts!$F$14,DV21))))</f>
        <v>1.38</v>
      </c>
      <c r="DX21" s="89">
        <f t="shared" si="80"/>
        <v>97.99999999999999</v>
      </c>
      <c r="DY21" s="79"/>
      <c r="DZ21" s="78">
        <f t="shared" si="81"/>
        <v>0</v>
      </c>
      <c r="EA21" s="80">
        <f t="shared" si="82"/>
        <v>97.99999999999999</v>
      </c>
      <c r="EB21" s="91">
        <f t="shared" si="83"/>
        <v>1.38</v>
      </c>
      <c r="EC21" s="56">
        <f t="shared" si="84"/>
        <v>872</v>
      </c>
      <c r="ED21" s="57">
        <v>1.35</v>
      </c>
      <c r="EE21" s="88">
        <f>IF(ED21="","",IF(ED21&lt;MinMaxWorkouts!$E$15,MinMaxWorkouts!$E$15,IF(ED21&gt;MinMaxWorkouts!$F$15,MinMaxWorkouts!$F$15,IF(ED21="M",MinMaxWorkouts!$F$15,ED21))))</f>
        <v>1.35</v>
      </c>
      <c r="EF21" s="89">
        <f t="shared" si="85"/>
        <v>95</v>
      </c>
      <c r="EG21" s="79"/>
      <c r="EH21" s="78">
        <f t="shared" si="86"/>
        <v>0</v>
      </c>
      <c r="EI21" s="80">
        <f t="shared" si="87"/>
        <v>95</v>
      </c>
      <c r="EJ21" s="91">
        <f t="shared" si="88"/>
        <v>1.35</v>
      </c>
      <c r="EK21" s="56">
        <f t="shared" si="89"/>
        <v>967</v>
      </c>
      <c r="EL21" s="60">
        <f t="shared" si="90"/>
        <v>16.07</v>
      </c>
      <c r="EM21" s="57">
        <v>0.48</v>
      </c>
      <c r="EN21" s="88">
        <f>IF(EM21="","",IF(EM21&lt;MinMaxWorkouts!$E$16,MinMaxWorkouts!$E$16,IF(EM21&gt;MinMaxWorkouts!$F$16,MinMaxWorkouts!$F$16,IF(EM21="M",MinMaxWorkouts!$F$16,EM21))))</f>
        <v>0.48</v>
      </c>
      <c r="EO21" s="89">
        <f t="shared" si="91"/>
        <v>48</v>
      </c>
      <c r="EP21" s="79"/>
      <c r="EQ21" s="78">
        <f t="shared" si="92"/>
        <v>0</v>
      </c>
      <c r="ER21" s="80">
        <f t="shared" si="93"/>
        <v>48</v>
      </c>
      <c r="ES21" s="91">
        <f t="shared" si="94"/>
        <v>0.48</v>
      </c>
      <c r="ET21" s="56">
        <f t="shared" si="95"/>
        <v>1015</v>
      </c>
      <c r="EU21" s="60">
        <f t="shared" si="96"/>
        <v>16.55</v>
      </c>
      <c r="EV21" s="57">
        <v>0.54</v>
      </c>
      <c r="EW21" s="77">
        <f>IF(EV21="","",IF(EV21&lt;MinMaxWorkouts!$E$17,MinMaxWorkouts!$E$17,IF(EV21&gt;MinMaxWorkouts!$F$17,MinMaxWorkouts!$F$17,IF(EV21="M",MinMaxWorkouts!$F$17,EV21))))</f>
        <v>0.54</v>
      </c>
      <c r="EX21" s="89">
        <f t="shared" si="97"/>
        <v>54</v>
      </c>
      <c r="EY21" s="79"/>
      <c r="EZ21" s="78">
        <f t="shared" si="98"/>
        <v>0</v>
      </c>
      <c r="FA21" s="80">
        <f t="shared" si="99"/>
        <v>54</v>
      </c>
      <c r="FB21" s="91">
        <f t="shared" si="100"/>
        <v>0.54</v>
      </c>
      <c r="FC21" s="56">
        <f t="shared" si="101"/>
        <v>1069</v>
      </c>
      <c r="FD21" s="60">
        <f t="shared" si="102"/>
        <v>17.49</v>
      </c>
      <c r="FE21" s="57">
        <v>1.01</v>
      </c>
      <c r="FF21" s="77">
        <f>IF(FE21="","",IF(FE21&lt;MinMaxWorkouts!$E$18,MinMaxWorkouts!$E$18,IF(FE21&gt;MinMaxWorkouts!$F$18,MinMaxWorkouts!$F$18,IF(FE21="M",MinMaxWorkouts!$F$18,FE21))))</f>
        <v>1.01</v>
      </c>
      <c r="FG21" s="89">
        <f t="shared" si="103"/>
        <v>61</v>
      </c>
      <c r="FH21" s="79"/>
      <c r="FI21" s="78">
        <f t="shared" si="104"/>
        <v>0</v>
      </c>
      <c r="FJ21" s="96">
        <f t="shared" si="105"/>
        <v>61</v>
      </c>
      <c r="FK21" s="97">
        <f t="shared" si="106"/>
        <v>1.01</v>
      </c>
      <c r="FL21" s="56">
        <f t="shared" si="107"/>
        <v>1130</v>
      </c>
      <c r="FM21" s="60">
        <f t="shared" si="108"/>
        <v>18.5</v>
      </c>
      <c r="FN21" s="61">
        <f>IF(FM21="","",RANK(FM21,FM$3:FM$49,1))</f>
        <v>16</v>
      </c>
      <c r="FO21" s="57">
        <v>1.4</v>
      </c>
      <c r="FP21" s="88">
        <f>IF(FO21="","",IF(FO21&lt;MinMaxWorkouts!$E$19,MinMaxWorkouts!$E$19,IF(FO21&gt;MinMaxWorkouts!$F$19,MinMaxWorkouts!$F$19,IF(FO21="M",MinMaxWorkouts!$F$19,FO21))))</f>
        <v>1.4</v>
      </c>
      <c r="FQ21" s="89">
        <f t="shared" si="109"/>
        <v>100</v>
      </c>
      <c r="FR21" s="79"/>
      <c r="FS21" s="78">
        <f t="shared" si="110"/>
        <v>0</v>
      </c>
      <c r="FT21" s="80">
        <f t="shared" si="111"/>
        <v>100</v>
      </c>
      <c r="FU21" s="91">
        <f t="shared" si="112"/>
        <v>1.4</v>
      </c>
      <c r="FV21" s="56">
        <f t="shared" si="113"/>
        <v>1230</v>
      </c>
      <c r="FW21" s="60">
        <f t="shared" si="114"/>
        <v>12.3</v>
      </c>
      <c r="FX21" s="57">
        <v>0.49</v>
      </c>
      <c r="FY21" s="88">
        <f>IF(FX21="","",IF(FX21&lt;MinMaxWorkouts!$E$20,MinMaxWorkouts!$E$20,IF(FX21&gt;MinMaxWorkouts!$F$20,MinMaxWorkouts!$F$20,IF(FX21="M",MinMaxWorkouts!$F$20,FX21))))</f>
        <v>0.49</v>
      </c>
      <c r="FZ21" s="89">
        <f t="shared" si="115"/>
        <v>49</v>
      </c>
      <c r="GA21" s="79"/>
      <c r="GB21" s="78">
        <f t="shared" si="116"/>
        <v>0</v>
      </c>
      <c r="GC21" s="80">
        <f t="shared" si="117"/>
        <v>49</v>
      </c>
      <c r="GD21" s="91">
        <f t="shared" si="118"/>
        <v>0.49</v>
      </c>
      <c r="GE21" s="56">
        <f t="shared" si="119"/>
        <v>1279</v>
      </c>
      <c r="GF21" s="60">
        <f t="shared" si="120"/>
        <v>12.79</v>
      </c>
      <c r="GG21" s="57">
        <v>0.52</v>
      </c>
      <c r="GH21" s="88">
        <f>IF(GG21="","",IF(GG21&lt;MinMaxWorkouts!$E$21,MinMaxWorkouts!$E$21,IF(GG21&gt;MinMaxWorkouts!$F$21,MinMaxWorkouts!$F$21,IF(GG21="M",MinMaxWorkouts!$F$21,GG21))))</f>
        <v>0.52</v>
      </c>
      <c r="GI21" s="89">
        <f t="shared" si="143"/>
        <v>52</v>
      </c>
      <c r="GJ21" s="79"/>
      <c r="GK21" s="78">
        <f t="shared" si="121"/>
        <v>0</v>
      </c>
      <c r="GL21" s="80">
        <f t="shared" si="122"/>
        <v>52</v>
      </c>
      <c r="GM21" s="91">
        <f t="shared" si="123"/>
        <v>0.52</v>
      </c>
      <c r="GN21" s="56">
        <f t="shared" si="124"/>
        <v>1331</v>
      </c>
      <c r="GO21" s="60">
        <f t="shared" si="125"/>
        <v>13.31</v>
      </c>
      <c r="GP21" s="57">
        <v>1.33</v>
      </c>
      <c r="GQ21" s="88">
        <f>IF(GP21="","",IF(GP21&lt;MinMaxWorkouts!$E$22,MinMaxWorkouts!$E$22,IF(GP21&gt;MinMaxWorkouts!$F$22,MinMaxWorkouts!$F$22,IF(GP21="M",MinMaxWorkouts!$F$22,GP21))))</f>
        <v>1.33</v>
      </c>
      <c r="GR21" s="89">
        <f t="shared" si="144"/>
        <v>93</v>
      </c>
      <c r="GS21" s="79"/>
      <c r="GT21" s="78">
        <f t="shared" si="126"/>
        <v>0</v>
      </c>
      <c r="GU21" s="80">
        <f t="shared" si="127"/>
        <v>93</v>
      </c>
      <c r="GV21" s="91">
        <f t="shared" si="128"/>
        <v>1.33</v>
      </c>
      <c r="GW21" s="56">
        <f t="shared" si="129"/>
        <v>1424</v>
      </c>
      <c r="GX21" s="60">
        <f t="shared" si="130"/>
        <v>14.24</v>
      </c>
      <c r="GY21" s="57">
        <v>0.55</v>
      </c>
      <c r="GZ21" s="88">
        <f>IF(GY21="","",IF(GY21&lt;MinMaxWorkouts!$E$23,MinMaxWorkouts!$E$23,IF(GY21&gt;MinMaxWorkouts!$F$23,MinMaxWorkouts!$F$23,IF(GY21="M",MinMaxWorkouts!$F$23,GY21))))</f>
        <v>0.55</v>
      </c>
      <c r="HA21" s="89">
        <f t="shared" si="145"/>
        <v>55.00000000000001</v>
      </c>
      <c r="HB21" s="79"/>
      <c r="HC21" s="78">
        <f t="shared" si="131"/>
        <v>0</v>
      </c>
      <c r="HD21" s="80">
        <f t="shared" si="132"/>
        <v>55.00000000000001</v>
      </c>
      <c r="HE21" s="91">
        <f t="shared" si="133"/>
        <v>0.55</v>
      </c>
      <c r="HF21" s="56">
        <f t="shared" si="134"/>
        <v>1479</v>
      </c>
      <c r="HG21" s="60">
        <f t="shared" si="135"/>
        <v>14.79</v>
      </c>
      <c r="HH21" s="57">
        <v>0.45</v>
      </c>
      <c r="HI21" s="88">
        <f>IF(HH21="","",IF(HH21&lt;MinMaxWorkouts!$E$24,MinMaxWorkouts!$E$24,IF(HH21&gt;MinMaxWorkouts!$F$24,MinMaxWorkouts!$F$24,IF(HH21="M",MinMaxWorkouts!$F$24,HH21))))</f>
        <v>0.45</v>
      </c>
      <c r="HJ21" s="89">
        <f t="shared" si="136"/>
        <v>45</v>
      </c>
      <c r="HK21" s="79"/>
      <c r="HL21" s="78">
        <f t="shared" si="137"/>
        <v>0</v>
      </c>
      <c r="HM21" s="80">
        <f t="shared" si="138"/>
        <v>45</v>
      </c>
      <c r="HN21" s="91">
        <f t="shared" si="139"/>
        <v>0.45</v>
      </c>
      <c r="HO21" s="99"/>
      <c r="HP21" s="58"/>
      <c r="HQ21" s="42">
        <f t="shared" si="140"/>
        <v>1524</v>
      </c>
      <c r="HR21" s="57"/>
      <c r="HS21" s="66">
        <f t="shared" si="141"/>
        <v>25.24</v>
      </c>
      <c r="HT21" s="67">
        <v>7</v>
      </c>
      <c r="HU21" s="68">
        <f>IF(B21="","DNS",IF(HS21="","DNF",RANK(HS21,HS$3:HS$49,1)))</f>
        <v>19</v>
      </c>
      <c r="HV21" s="68">
        <f t="shared" si="146"/>
        <v>19</v>
      </c>
    </row>
    <row r="22" spans="1:230" ht="15.75">
      <c r="A22" s="112">
        <v>42</v>
      </c>
      <c r="B22" s="54">
        <f t="shared" si="0"/>
        <v>420</v>
      </c>
      <c r="C22" s="129" t="s">
        <v>288</v>
      </c>
      <c r="D22" s="130" t="str">
        <f>LEFT(C22,1)</f>
        <v>D</v>
      </c>
      <c r="E22" s="130">
        <f t="shared" si="1"/>
        <v>6</v>
      </c>
      <c r="F22" s="78" t="str">
        <f t="shared" si="2"/>
        <v> Greer</v>
      </c>
      <c r="G22" s="131" t="s">
        <v>289</v>
      </c>
      <c r="H22" s="78" t="str">
        <f t="shared" si="3"/>
        <v>S</v>
      </c>
      <c r="I22" s="130">
        <f t="shared" si="4"/>
        <v>5</v>
      </c>
      <c r="J22" s="78" t="str">
        <f t="shared" si="5"/>
        <v> Greer</v>
      </c>
      <c r="K22" s="130" t="str">
        <f t="shared" si="6"/>
        <v>D. Greer/S. Greer</v>
      </c>
      <c r="L22" s="132" t="s">
        <v>378</v>
      </c>
      <c r="M22" s="122" t="s">
        <v>340</v>
      </c>
      <c r="N22" s="123">
        <v>3</v>
      </c>
      <c r="O22" s="135">
        <f>O21+MinMaxWorkouts!J$2</f>
        <v>0.4305555555555555</v>
      </c>
      <c r="P22" s="55"/>
      <c r="Q22" s="56">
        <f t="shared" si="7"/>
        <v>0</v>
      </c>
      <c r="R22" s="57">
        <v>0.48</v>
      </c>
      <c r="S22" s="77">
        <f>IF(R22="","",IF(R22&lt;MinMaxWorkouts!$E$2,MinMaxWorkouts!$E$2,IF(R22&gt;MinMaxWorkouts!$F$2,MinMaxWorkouts!$F$2,IF(R22="M",MinMaxWorkouts!$D$2,R22))))</f>
        <v>0.48</v>
      </c>
      <c r="T22" s="78">
        <f t="shared" si="8"/>
        <v>48</v>
      </c>
      <c r="U22" s="79"/>
      <c r="V22" s="78">
        <f t="shared" si="9"/>
        <v>0</v>
      </c>
      <c r="W22" s="80">
        <f t="shared" si="10"/>
        <v>48</v>
      </c>
      <c r="X22" s="81">
        <f t="shared" si="11"/>
        <v>0.48</v>
      </c>
      <c r="Y22" s="57" t="s">
        <v>382</v>
      </c>
      <c r="Z22" s="77">
        <f>IF(Y22="","",IF(Y22&lt;MinMaxWorkouts!$E$3,MinMaxWorkouts!$E$3,IF(Y22&gt;MinMaxWorkouts!$F$3,MinMaxWorkouts!$F$3,IF(Y22="M",MinMaxWorkouts!$F$3,Y22))))</f>
        <v>2</v>
      </c>
      <c r="AA22" s="78">
        <f t="shared" si="12"/>
        <v>120</v>
      </c>
      <c r="AB22" s="79"/>
      <c r="AC22" s="78">
        <f t="shared" si="13"/>
        <v>0</v>
      </c>
      <c r="AD22" s="80">
        <f t="shared" si="14"/>
        <v>120</v>
      </c>
      <c r="AE22" s="81">
        <f t="shared" si="15"/>
        <v>2</v>
      </c>
      <c r="AF22" s="56">
        <f t="shared" si="16"/>
        <v>168</v>
      </c>
      <c r="AG22" s="60">
        <f t="shared" si="17"/>
        <v>2.48</v>
      </c>
      <c r="AH22" s="57">
        <v>1</v>
      </c>
      <c r="AI22" s="104">
        <f>IF(AH22="","",IF(AH22&lt;MinMaxWorkouts!$E$4,MinMaxWorkouts!$E$4,IF(AH22&gt;MinMaxWorkouts!$F$4,MinMaxWorkouts!$F$4,IF(AH22="M",MinMaxWorkouts!$F$4,AH22))))</f>
        <v>1</v>
      </c>
      <c r="AJ22" s="78">
        <f t="shared" si="18"/>
        <v>60</v>
      </c>
      <c r="AK22" s="79"/>
      <c r="AL22" s="78">
        <f t="shared" si="19"/>
        <v>0</v>
      </c>
      <c r="AM22" s="80">
        <f t="shared" si="20"/>
        <v>60</v>
      </c>
      <c r="AN22" s="81">
        <f t="shared" si="21"/>
        <v>1</v>
      </c>
      <c r="AO22" s="56">
        <f t="shared" si="22"/>
        <v>228</v>
      </c>
      <c r="AP22" s="60">
        <f t="shared" si="23"/>
        <v>3.48</v>
      </c>
      <c r="AQ22" s="59">
        <v>0.51</v>
      </c>
      <c r="AR22" s="104">
        <f>IF(AQ22="","",IF(AQ22&lt;MinMaxWorkouts!$E$5,MinMaxWorkouts!$E$5,IF(AQ22&gt;MinMaxWorkouts!$F$5,MinMaxWorkouts!$F$5,IF(AQ22="M",MinMaxWorkouts!$F$5,AQ22))))</f>
        <v>0.51</v>
      </c>
      <c r="AS22" s="78">
        <f t="shared" si="24"/>
        <v>51</v>
      </c>
      <c r="AT22" s="79"/>
      <c r="AU22" s="78">
        <f t="shared" si="25"/>
        <v>0</v>
      </c>
      <c r="AV22" s="80">
        <f t="shared" si="26"/>
        <v>51</v>
      </c>
      <c r="AW22" s="81">
        <f t="shared" si="27"/>
        <v>0.51</v>
      </c>
      <c r="AX22" s="56">
        <f t="shared" si="28"/>
        <v>279</v>
      </c>
      <c r="AY22" s="62">
        <f t="shared" si="29"/>
        <v>4.39</v>
      </c>
      <c r="AZ22" s="57" t="s">
        <v>382</v>
      </c>
      <c r="BA22" s="77">
        <f>IF(AZ22="","",IF(AZ22&lt;MinMaxWorkouts!$E$6,MinMaxWorkouts!$E$6,IF(AZ22&gt;MinMaxWorkouts!$F$6,MinMaxWorkouts!$F$6,IF(AZ22="M",MinMaxWorkouts!$F$6,AZ22))))</f>
        <v>2</v>
      </c>
      <c r="BB22" s="78">
        <f t="shared" si="30"/>
        <v>120</v>
      </c>
      <c r="BC22" s="79"/>
      <c r="BD22" s="78">
        <f t="shared" si="31"/>
        <v>0</v>
      </c>
      <c r="BE22" s="80">
        <f t="shared" si="32"/>
        <v>120</v>
      </c>
      <c r="BF22" s="83">
        <f t="shared" si="33"/>
        <v>2</v>
      </c>
      <c r="BG22" s="56">
        <f t="shared" si="34"/>
        <v>399</v>
      </c>
      <c r="BH22" s="62">
        <f t="shared" si="35"/>
        <v>6.39</v>
      </c>
      <c r="BI22" s="100">
        <f t="shared" si="36"/>
        <v>44</v>
      </c>
      <c r="BJ22" s="57">
        <v>1.33</v>
      </c>
      <c r="BK22" s="77">
        <f>IF(BJ22="","",IF(BJ22&lt;MinMaxWorkouts!$E$7,MinMaxWorkouts!$E$7,IF(BJ22&gt;MinMaxWorkouts!$F$7,MinMaxWorkouts!$F$7,IF(BJ22="M",MinMaxWorkouts!$F$7,BJ22))))</f>
        <v>1.33</v>
      </c>
      <c r="BL22" s="78">
        <f t="shared" si="37"/>
        <v>93</v>
      </c>
      <c r="BM22" s="79"/>
      <c r="BN22" s="78">
        <f t="shared" si="38"/>
        <v>0</v>
      </c>
      <c r="BO22" s="80">
        <f t="shared" si="39"/>
        <v>93</v>
      </c>
      <c r="BP22" s="83">
        <f t="shared" si="40"/>
        <v>1.33</v>
      </c>
      <c r="BQ22" s="56">
        <f t="shared" si="41"/>
        <v>492</v>
      </c>
      <c r="BR22" s="60">
        <f t="shared" si="42"/>
        <v>8.12</v>
      </c>
      <c r="BS22" s="57">
        <v>1.29</v>
      </c>
      <c r="BT22" s="77">
        <f>IF(BS22="","",IF(BS22&lt;MinMaxWorkouts!$E$8,MinMaxWorkouts!$E$8,IF(BS22&gt;MinMaxWorkouts!$F$8,MinMaxWorkouts!$F$8,IF(BS22="M",MinMaxWorkouts!$F$8,BS22))))</f>
        <v>1.29</v>
      </c>
      <c r="BU22" s="78">
        <f t="shared" si="43"/>
        <v>89</v>
      </c>
      <c r="BV22" s="79"/>
      <c r="BW22" s="78">
        <f t="shared" si="44"/>
        <v>0</v>
      </c>
      <c r="BX22" s="80">
        <f t="shared" si="45"/>
        <v>89</v>
      </c>
      <c r="BY22" s="85">
        <f t="shared" si="46"/>
        <v>1.29</v>
      </c>
      <c r="BZ22" s="56">
        <f t="shared" si="47"/>
        <v>581</v>
      </c>
      <c r="CA22" s="63">
        <f t="shared" si="48"/>
        <v>9.41</v>
      </c>
      <c r="CB22" s="57">
        <v>0.45</v>
      </c>
      <c r="CC22" s="88">
        <f>IF(CB22="","",IF(CB22&lt;MinMaxWorkouts!$E$9,MinMaxWorkouts!$E$9,IF(CB22&gt;MinMaxWorkouts!$F$9,MinMaxWorkouts!$F$9,IF(CB22="M",MinMaxWorkouts!$F$9,CB22))))</f>
        <v>0.45</v>
      </c>
      <c r="CD22" s="89">
        <f t="shared" si="49"/>
        <v>45</v>
      </c>
      <c r="CE22" s="79"/>
      <c r="CF22" s="78">
        <f t="shared" si="50"/>
        <v>0</v>
      </c>
      <c r="CG22" s="80">
        <f t="shared" si="51"/>
        <v>45</v>
      </c>
      <c r="CH22" s="85">
        <f t="shared" si="52"/>
        <v>0.45</v>
      </c>
      <c r="CI22" s="56">
        <f t="shared" si="53"/>
        <v>626</v>
      </c>
      <c r="CJ22" s="60">
        <f t="shared" si="54"/>
        <v>10.26</v>
      </c>
      <c r="CK22" s="57">
        <v>0.43</v>
      </c>
      <c r="CL22" s="88">
        <f>IF(CK22="","",IF(CK22&lt;MinMaxWorkouts!$E$10,MinMaxWorkouts!$E$10,IF(CK22&gt;MinMaxWorkouts!$F$10,MinMaxWorkouts!$F$10,IF(CK22="M",MinMaxWorkouts!$F$10,CK22))))</f>
        <v>0.43</v>
      </c>
      <c r="CM22" s="89">
        <f t="shared" si="55"/>
        <v>43</v>
      </c>
      <c r="CN22" s="79"/>
      <c r="CO22" s="78">
        <f t="shared" si="56"/>
        <v>0</v>
      </c>
      <c r="CP22" s="80">
        <f t="shared" si="57"/>
        <v>43</v>
      </c>
      <c r="CQ22" s="85">
        <f t="shared" si="58"/>
        <v>0.43</v>
      </c>
      <c r="CR22" s="56">
        <f t="shared" si="59"/>
        <v>669</v>
      </c>
      <c r="CS22" s="60">
        <f t="shared" si="60"/>
        <v>11.09</v>
      </c>
      <c r="CT22" s="57">
        <v>0.58</v>
      </c>
      <c r="CU22" s="88">
        <f>IF(CT22="","",IF(CT22&lt;MinMaxWorkouts!$E$11,MinMaxWorkouts!$E$11,IF(CT22&gt;MinMaxWorkouts!$F$11,MinMaxWorkouts!$F$11,IF(CT22="M",MinMaxWorkouts!$F$11,CT22))))</f>
        <v>0.58</v>
      </c>
      <c r="CV22" s="89">
        <f t="shared" si="61"/>
        <v>57.99999999999999</v>
      </c>
      <c r="CW22" s="79"/>
      <c r="CX22" s="78">
        <f t="shared" si="62"/>
        <v>0</v>
      </c>
      <c r="CY22" s="80">
        <f t="shared" si="63"/>
        <v>57.99999999999999</v>
      </c>
      <c r="CZ22" s="91">
        <f t="shared" si="64"/>
        <v>0.58</v>
      </c>
      <c r="DA22" s="56">
        <f t="shared" si="65"/>
        <v>727</v>
      </c>
      <c r="DB22" s="60">
        <f t="shared" si="66"/>
        <v>12.07</v>
      </c>
      <c r="DC22" s="57">
        <v>0.52</v>
      </c>
      <c r="DD22" s="88">
        <f>IF(DC22="","",IF(DC22&lt;MinMaxWorkouts!$E$12,MinMaxWorkouts!$E$12,IF(DC22&gt;MinMaxWorkouts!$F$12,MinMaxWorkouts!$F$12,IF(DC22="M",MinMaxWorkouts!$F$12,DC22))))</f>
        <v>0.52</v>
      </c>
      <c r="DE22" s="89">
        <f t="shared" si="67"/>
        <v>52</v>
      </c>
      <c r="DF22" s="79"/>
      <c r="DG22" s="78">
        <f t="shared" si="68"/>
        <v>0</v>
      </c>
      <c r="DH22" s="80">
        <f t="shared" si="69"/>
        <v>52</v>
      </c>
      <c r="DI22" s="91">
        <f t="shared" si="70"/>
        <v>0.52</v>
      </c>
      <c r="DJ22" s="56">
        <f t="shared" si="71"/>
        <v>779</v>
      </c>
      <c r="DK22" s="60">
        <f t="shared" si="72"/>
        <v>12.59</v>
      </c>
      <c r="DL22" s="57">
        <v>0.59</v>
      </c>
      <c r="DM22" s="88">
        <f>IF(DL22="","",IF(DL22&lt;MinMaxWorkouts!$E$13,MinMaxWorkouts!$E$13,IF(DL22&gt;MinMaxWorkouts!$F$13,MinMaxWorkouts!$F$13,IF(DL22="M",MinMaxWorkouts!$F$13,DL22))))</f>
        <v>0.59</v>
      </c>
      <c r="DN22" s="89">
        <f t="shared" si="73"/>
        <v>59</v>
      </c>
      <c r="DO22" s="79"/>
      <c r="DP22" s="78">
        <f t="shared" si="74"/>
        <v>0</v>
      </c>
      <c r="DQ22" s="80">
        <f t="shared" si="75"/>
        <v>59</v>
      </c>
      <c r="DR22" s="91">
        <f t="shared" si="76"/>
        <v>0.59</v>
      </c>
      <c r="DS22" s="64">
        <f t="shared" si="77"/>
        <v>838</v>
      </c>
      <c r="DT22" s="65">
        <f t="shared" si="78"/>
        <v>13.58</v>
      </c>
      <c r="DU22" s="65">
        <f t="shared" si="79"/>
        <v>13.58</v>
      </c>
      <c r="DV22" s="57">
        <v>1.28</v>
      </c>
      <c r="DW22" s="88">
        <f>IF(DV22="","",IF(DV22&lt;MinMaxWorkouts!$E$14,MinMaxWorkouts!$E$14,IF(DV22&gt;MinMaxWorkouts!$F$14,MinMaxWorkouts!$F$14,IF(DV22="M",MinMaxWorkouts!$F$14,DV22))))</f>
        <v>1.28</v>
      </c>
      <c r="DX22" s="89">
        <f t="shared" si="80"/>
        <v>88</v>
      </c>
      <c r="DY22" s="79"/>
      <c r="DZ22" s="78">
        <f t="shared" si="81"/>
        <v>0</v>
      </c>
      <c r="EA22" s="80">
        <f t="shared" si="82"/>
        <v>88</v>
      </c>
      <c r="EB22" s="91">
        <f t="shared" si="83"/>
        <v>1.28</v>
      </c>
      <c r="EC22" s="56">
        <f t="shared" si="84"/>
        <v>926</v>
      </c>
      <c r="ED22" s="57">
        <v>1.35</v>
      </c>
      <c r="EE22" s="88">
        <f>IF(ED22="","",IF(ED22&lt;MinMaxWorkouts!$E$15,MinMaxWorkouts!$E$15,IF(ED22&gt;MinMaxWorkouts!$F$15,MinMaxWorkouts!$F$15,IF(ED22="M",MinMaxWorkouts!$F$15,ED22))))</f>
        <v>1.35</v>
      </c>
      <c r="EF22" s="89">
        <f t="shared" si="85"/>
        <v>95</v>
      </c>
      <c r="EG22" s="79"/>
      <c r="EH22" s="78">
        <f t="shared" si="86"/>
        <v>0</v>
      </c>
      <c r="EI22" s="80">
        <f t="shared" si="87"/>
        <v>95</v>
      </c>
      <c r="EJ22" s="91">
        <f t="shared" si="88"/>
        <v>1.35</v>
      </c>
      <c r="EK22" s="56">
        <f t="shared" si="89"/>
        <v>1021</v>
      </c>
      <c r="EL22" s="60">
        <f t="shared" si="90"/>
        <v>17.01</v>
      </c>
      <c r="EM22" s="57">
        <v>0.45</v>
      </c>
      <c r="EN22" s="88">
        <f>IF(EM22="","",IF(EM22&lt;MinMaxWorkouts!$E$16,MinMaxWorkouts!$E$16,IF(EM22&gt;MinMaxWorkouts!$F$16,MinMaxWorkouts!$F$16,IF(EM22="M",MinMaxWorkouts!$F$16,EM22))))</f>
        <v>0.45</v>
      </c>
      <c r="EO22" s="89">
        <f t="shared" si="91"/>
        <v>45</v>
      </c>
      <c r="EP22" s="79"/>
      <c r="EQ22" s="78">
        <f t="shared" si="92"/>
        <v>0</v>
      </c>
      <c r="ER22" s="80">
        <f t="shared" si="93"/>
        <v>45</v>
      </c>
      <c r="ES22" s="91">
        <f t="shared" si="94"/>
        <v>0.45</v>
      </c>
      <c r="ET22" s="56">
        <f t="shared" si="95"/>
        <v>1066</v>
      </c>
      <c r="EU22" s="60">
        <f t="shared" si="96"/>
        <v>17.46</v>
      </c>
      <c r="EV22" s="57">
        <v>0.5</v>
      </c>
      <c r="EW22" s="77">
        <f>IF(EV22="","",IF(EV22&lt;MinMaxWorkouts!$E$17,MinMaxWorkouts!$E$17,IF(EV22&gt;MinMaxWorkouts!$F$17,MinMaxWorkouts!$F$17,IF(EV22="M",MinMaxWorkouts!$F$17,EV22))))</f>
        <v>0.5</v>
      </c>
      <c r="EX22" s="89">
        <f t="shared" si="97"/>
        <v>50</v>
      </c>
      <c r="EY22" s="79"/>
      <c r="EZ22" s="78">
        <f t="shared" si="98"/>
        <v>0</v>
      </c>
      <c r="FA22" s="80">
        <f t="shared" si="99"/>
        <v>50</v>
      </c>
      <c r="FB22" s="91">
        <f t="shared" si="100"/>
        <v>0.5</v>
      </c>
      <c r="FC22" s="56">
        <f t="shared" si="101"/>
        <v>1116</v>
      </c>
      <c r="FD22" s="60">
        <f t="shared" si="102"/>
        <v>18.36</v>
      </c>
      <c r="FE22" s="57">
        <v>0.58</v>
      </c>
      <c r="FF22" s="77">
        <f>IF(FE22="","",IF(FE22&lt;MinMaxWorkouts!$E$18,MinMaxWorkouts!$E$18,IF(FE22&gt;MinMaxWorkouts!$F$18,MinMaxWorkouts!$F$18,IF(FE22="M",MinMaxWorkouts!$F$18,FE22))))</f>
        <v>0.58</v>
      </c>
      <c r="FG22" s="89">
        <f t="shared" si="103"/>
        <v>57.99999999999999</v>
      </c>
      <c r="FH22" s="79"/>
      <c r="FI22" s="78">
        <f t="shared" si="104"/>
        <v>0</v>
      </c>
      <c r="FJ22" s="96">
        <f t="shared" si="105"/>
        <v>57.99999999999999</v>
      </c>
      <c r="FK22" s="97">
        <f t="shared" si="106"/>
        <v>0.58</v>
      </c>
      <c r="FL22" s="56">
        <f t="shared" si="107"/>
        <v>1174</v>
      </c>
      <c r="FM22" s="60">
        <f t="shared" si="108"/>
        <v>19.34</v>
      </c>
      <c r="FN22" s="61">
        <f>IF(FM22="","",RANK(FM22,FM$3:FM$49,1))</f>
        <v>23</v>
      </c>
      <c r="FO22" s="57">
        <v>1.27</v>
      </c>
      <c r="FP22" s="88">
        <f>IF(FO22="","",IF(FO22&lt;MinMaxWorkouts!$E$19,MinMaxWorkouts!$E$19,IF(FO22&gt;MinMaxWorkouts!$F$19,MinMaxWorkouts!$F$19,IF(FO22="M",MinMaxWorkouts!$F$19,FO22))))</f>
        <v>1.27</v>
      </c>
      <c r="FQ22" s="89">
        <f t="shared" si="109"/>
        <v>87</v>
      </c>
      <c r="FR22" s="79"/>
      <c r="FS22" s="78">
        <f t="shared" si="110"/>
        <v>0</v>
      </c>
      <c r="FT22" s="80">
        <f t="shared" si="111"/>
        <v>87</v>
      </c>
      <c r="FU22" s="91">
        <f t="shared" si="112"/>
        <v>1.27</v>
      </c>
      <c r="FV22" s="56">
        <f t="shared" si="113"/>
        <v>1261</v>
      </c>
      <c r="FW22" s="60">
        <f t="shared" si="114"/>
        <v>12.61</v>
      </c>
      <c r="FX22" s="57">
        <v>0.46</v>
      </c>
      <c r="FY22" s="88">
        <f>IF(FX22="","",IF(FX22&lt;MinMaxWorkouts!$E$20,MinMaxWorkouts!$E$20,IF(FX22&gt;MinMaxWorkouts!$F$20,MinMaxWorkouts!$F$20,IF(FX22="M",MinMaxWorkouts!$F$20,FX22))))</f>
        <v>0.48</v>
      </c>
      <c r="FZ22" s="89">
        <f t="shared" si="115"/>
        <v>48</v>
      </c>
      <c r="GA22" s="79"/>
      <c r="GB22" s="78">
        <f t="shared" si="116"/>
        <v>0</v>
      </c>
      <c r="GC22" s="80">
        <f t="shared" si="117"/>
        <v>48</v>
      </c>
      <c r="GD22" s="91">
        <f t="shared" si="118"/>
        <v>0.48</v>
      </c>
      <c r="GE22" s="56">
        <f t="shared" si="119"/>
        <v>1309</v>
      </c>
      <c r="GF22" s="60">
        <f t="shared" si="120"/>
        <v>13.09</v>
      </c>
      <c r="GG22" s="57">
        <v>0.48</v>
      </c>
      <c r="GH22" s="88">
        <f>IF(GG22="","",IF(GG22&lt;MinMaxWorkouts!$E$21,MinMaxWorkouts!$E$21,IF(GG22&gt;MinMaxWorkouts!$F$21,MinMaxWorkouts!$F$21,IF(GG22="M",MinMaxWorkouts!$F$21,GG22))))</f>
        <v>0.48</v>
      </c>
      <c r="GI22" s="89">
        <f t="shared" si="143"/>
        <v>48</v>
      </c>
      <c r="GJ22" s="79"/>
      <c r="GK22" s="78">
        <f t="shared" si="121"/>
        <v>0</v>
      </c>
      <c r="GL22" s="80">
        <f t="shared" si="122"/>
        <v>48</v>
      </c>
      <c r="GM22" s="91">
        <f t="shared" si="123"/>
        <v>0.48</v>
      </c>
      <c r="GN22" s="56">
        <f t="shared" si="124"/>
        <v>1357</v>
      </c>
      <c r="GO22" s="60">
        <f t="shared" si="125"/>
        <v>13.57</v>
      </c>
      <c r="GP22" s="57">
        <v>1.28</v>
      </c>
      <c r="GQ22" s="88">
        <f>IF(GP22="","",IF(GP22&lt;MinMaxWorkouts!$E$22,MinMaxWorkouts!$E$22,IF(GP22&gt;MinMaxWorkouts!$F$22,MinMaxWorkouts!$F$22,IF(GP22="M",MinMaxWorkouts!$F$22,GP22))))</f>
        <v>1.28</v>
      </c>
      <c r="GR22" s="89">
        <f t="shared" si="144"/>
        <v>88</v>
      </c>
      <c r="GS22" s="79"/>
      <c r="GT22" s="78">
        <f t="shared" si="126"/>
        <v>0</v>
      </c>
      <c r="GU22" s="80">
        <f t="shared" si="127"/>
        <v>88</v>
      </c>
      <c r="GV22" s="91">
        <f t="shared" si="128"/>
        <v>1.28</v>
      </c>
      <c r="GW22" s="56">
        <f t="shared" si="129"/>
        <v>1445</v>
      </c>
      <c r="GX22" s="60">
        <f t="shared" si="130"/>
        <v>14.45</v>
      </c>
      <c r="GY22" s="57">
        <v>0.49</v>
      </c>
      <c r="GZ22" s="88">
        <f>IF(GY22="","",IF(GY22&lt;MinMaxWorkouts!$E$23,MinMaxWorkouts!$E$23,IF(GY22&gt;MinMaxWorkouts!$F$23,MinMaxWorkouts!$F$23,IF(GY22="M",MinMaxWorkouts!$F$23,GY22))))</f>
        <v>0.49</v>
      </c>
      <c r="HA22" s="89">
        <f t="shared" si="145"/>
        <v>49</v>
      </c>
      <c r="HB22" s="79"/>
      <c r="HC22" s="78">
        <f t="shared" si="131"/>
        <v>0</v>
      </c>
      <c r="HD22" s="80">
        <f t="shared" si="132"/>
        <v>49</v>
      </c>
      <c r="HE22" s="91">
        <f t="shared" si="133"/>
        <v>0.49</v>
      </c>
      <c r="HF22" s="56">
        <f t="shared" si="134"/>
        <v>1494</v>
      </c>
      <c r="HG22" s="60">
        <f t="shared" si="135"/>
        <v>14.94</v>
      </c>
      <c r="HH22" s="57">
        <v>0.46</v>
      </c>
      <c r="HI22" s="88">
        <f>IF(HH22="","",IF(HH22&lt;MinMaxWorkouts!$E$24,MinMaxWorkouts!$E$24,IF(HH22&gt;MinMaxWorkouts!$F$24,MinMaxWorkouts!$F$24,IF(HH22="M",MinMaxWorkouts!$F$24,HH22))))</f>
        <v>0.46</v>
      </c>
      <c r="HJ22" s="89">
        <f t="shared" si="136"/>
        <v>46</v>
      </c>
      <c r="HK22" s="79"/>
      <c r="HL22" s="78">
        <f t="shared" si="137"/>
        <v>0</v>
      </c>
      <c r="HM22" s="80">
        <f t="shared" si="138"/>
        <v>46</v>
      </c>
      <c r="HN22" s="91">
        <f t="shared" si="139"/>
        <v>0.46</v>
      </c>
      <c r="HO22" s="99"/>
      <c r="HP22" s="58"/>
      <c r="HQ22" s="42">
        <f t="shared" si="140"/>
        <v>1540</v>
      </c>
      <c r="HR22" s="57"/>
      <c r="HS22" s="66">
        <f t="shared" si="141"/>
        <v>25.4</v>
      </c>
      <c r="HT22" s="67">
        <v>8</v>
      </c>
      <c r="HU22" s="68">
        <f>IF(B22="","DNS",IF(HS22="","DNF",RANK(HS22,HS$3:HS$49,1)))</f>
        <v>20</v>
      </c>
      <c r="HV22" s="68">
        <f t="shared" si="146"/>
        <v>20</v>
      </c>
    </row>
    <row r="23" spans="1:230" ht="15.75">
      <c r="A23" s="112">
        <v>27</v>
      </c>
      <c r="B23" s="54">
        <f t="shared" si="0"/>
        <v>270</v>
      </c>
      <c r="C23" s="129" t="s">
        <v>264</v>
      </c>
      <c r="D23" s="130" t="str">
        <f>LEFT(C23,1)</f>
        <v>D</v>
      </c>
      <c r="E23" s="130">
        <f t="shared" si="1"/>
        <v>6</v>
      </c>
      <c r="F23" s="78" t="str">
        <f t="shared" si="2"/>
        <v> Lynn</v>
      </c>
      <c r="G23" s="131" t="s">
        <v>375</v>
      </c>
      <c r="H23" s="78" t="str">
        <f t="shared" si="3"/>
        <v>S</v>
      </c>
      <c r="I23" s="130">
        <f t="shared" si="4"/>
        <v>8</v>
      </c>
      <c r="J23" s="78" t="str">
        <f t="shared" si="5"/>
        <v> Kearney</v>
      </c>
      <c r="K23" s="130" t="str">
        <f t="shared" si="6"/>
        <v>D. Lynn/S. Kearney</v>
      </c>
      <c r="L23" s="132" t="s">
        <v>309</v>
      </c>
      <c r="M23" s="122" t="s">
        <v>349</v>
      </c>
      <c r="N23" s="123">
        <v>3</v>
      </c>
      <c r="O23" s="135">
        <f>O22+MinMaxWorkouts!J$2</f>
        <v>0.43124999999999997</v>
      </c>
      <c r="P23" s="55"/>
      <c r="Q23" s="56">
        <f t="shared" si="7"/>
        <v>0</v>
      </c>
      <c r="R23" s="57">
        <v>0.56</v>
      </c>
      <c r="S23" s="77">
        <f>IF(R23="","",IF(R23&lt;MinMaxWorkouts!$E$2,MinMaxWorkouts!$E$2,IF(R23&gt;MinMaxWorkouts!$F$2,MinMaxWorkouts!$F$2,IF(R23="M",MinMaxWorkouts!$D$2,R23))))</f>
        <v>0.56</v>
      </c>
      <c r="T23" s="78">
        <f t="shared" si="8"/>
        <v>56.00000000000001</v>
      </c>
      <c r="U23" s="79"/>
      <c r="V23" s="78">
        <f t="shared" si="9"/>
        <v>0</v>
      </c>
      <c r="W23" s="80">
        <f t="shared" si="10"/>
        <v>56.00000000000001</v>
      </c>
      <c r="X23" s="81">
        <f t="shared" si="11"/>
        <v>0.56</v>
      </c>
      <c r="Y23" s="57">
        <v>0.52</v>
      </c>
      <c r="Z23" s="77">
        <f>IF(Y23="","",IF(Y23&lt;MinMaxWorkouts!$E$3,MinMaxWorkouts!$E$3,IF(Y23&gt;MinMaxWorkouts!$F$3,MinMaxWorkouts!$F$3,IF(Y23="M",MinMaxWorkouts!$F$3,Y23))))</f>
        <v>0.52</v>
      </c>
      <c r="AA23" s="78">
        <f t="shared" si="12"/>
        <v>52</v>
      </c>
      <c r="AB23" s="79"/>
      <c r="AC23" s="78">
        <f t="shared" si="13"/>
        <v>0</v>
      </c>
      <c r="AD23" s="80">
        <f t="shared" si="14"/>
        <v>52</v>
      </c>
      <c r="AE23" s="81">
        <f t="shared" si="15"/>
        <v>0.52</v>
      </c>
      <c r="AF23" s="56">
        <f t="shared" si="16"/>
        <v>108</v>
      </c>
      <c r="AG23" s="60">
        <f t="shared" si="17"/>
        <v>1.48</v>
      </c>
      <c r="AH23" s="57">
        <v>1.03</v>
      </c>
      <c r="AI23" s="104">
        <f>IF(AH23="","",IF(AH23&lt;MinMaxWorkouts!$E$4,MinMaxWorkouts!$E$4,IF(AH23&gt;MinMaxWorkouts!$F$4,MinMaxWorkouts!$F$4,IF(AH23="M",MinMaxWorkouts!$F$4,AH23))))</f>
        <v>1.03</v>
      </c>
      <c r="AJ23" s="78">
        <f t="shared" si="18"/>
        <v>63</v>
      </c>
      <c r="AK23" s="79">
        <v>0.05</v>
      </c>
      <c r="AL23" s="78">
        <f t="shared" si="19"/>
        <v>5</v>
      </c>
      <c r="AM23" s="80">
        <f t="shared" si="20"/>
        <v>68</v>
      </c>
      <c r="AN23" s="81">
        <f t="shared" si="21"/>
        <v>1.08</v>
      </c>
      <c r="AO23" s="56">
        <f t="shared" si="22"/>
        <v>176</v>
      </c>
      <c r="AP23" s="60">
        <f t="shared" si="23"/>
        <v>2.56</v>
      </c>
      <c r="AQ23" s="59">
        <v>1.05</v>
      </c>
      <c r="AR23" s="104">
        <f>IF(AQ23="","",IF(AQ23&lt;MinMaxWorkouts!$E$5,MinMaxWorkouts!$E$5,IF(AQ23&gt;MinMaxWorkouts!$F$5,MinMaxWorkouts!$F$5,IF(AQ23="M",MinMaxWorkouts!$F$5,AQ23))))</f>
        <v>1.05</v>
      </c>
      <c r="AS23" s="78">
        <f t="shared" si="24"/>
        <v>65</v>
      </c>
      <c r="AT23" s="79"/>
      <c r="AU23" s="78">
        <f t="shared" si="25"/>
        <v>0</v>
      </c>
      <c r="AV23" s="80">
        <f t="shared" si="26"/>
        <v>65</v>
      </c>
      <c r="AW23" s="81">
        <f t="shared" si="27"/>
        <v>1.05</v>
      </c>
      <c r="AX23" s="56">
        <f t="shared" si="28"/>
        <v>241</v>
      </c>
      <c r="AY23" s="62">
        <f t="shared" si="29"/>
        <v>4.01</v>
      </c>
      <c r="AZ23" s="57" t="s">
        <v>382</v>
      </c>
      <c r="BA23" s="77">
        <f>IF(AZ23="","",IF(AZ23&lt;MinMaxWorkouts!$E$6,MinMaxWorkouts!$E$6,IF(AZ23&gt;MinMaxWorkouts!$F$6,MinMaxWorkouts!$F$6,IF(AZ23="M",MinMaxWorkouts!$F$6,AZ23))))</f>
        <v>2</v>
      </c>
      <c r="BB23" s="78">
        <f t="shared" si="30"/>
        <v>120</v>
      </c>
      <c r="BC23" s="79"/>
      <c r="BD23" s="78">
        <f t="shared" si="31"/>
        <v>0</v>
      </c>
      <c r="BE23" s="80">
        <f t="shared" si="32"/>
        <v>120</v>
      </c>
      <c r="BF23" s="83">
        <f t="shared" si="33"/>
        <v>2</v>
      </c>
      <c r="BG23" s="56">
        <f t="shared" si="34"/>
        <v>361</v>
      </c>
      <c r="BH23" s="62">
        <f t="shared" si="35"/>
        <v>6.01</v>
      </c>
      <c r="BI23" s="100">
        <f t="shared" si="36"/>
        <v>40</v>
      </c>
      <c r="BJ23" s="57">
        <v>1.41</v>
      </c>
      <c r="BK23" s="77">
        <f>IF(BJ23="","",IF(BJ23&lt;MinMaxWorkouts!$E$7,MinMaxWorkouts!$E$7,IF(BJ23&gt;MinMaxWorkouts!$F$7,MinMaxWorkouts!$F$7,IF(BJ23="M",MinMaxWorkouts!$F$7,BJ23))))</f>
        <v>1.41</v>
      </c>
      <c r="BL23" s="78">
        <f t="shared" si="37"/>
        <v>101</v>
      </c>
      <c r="BM23" s="79"/>
      <c r="BN23" s="78">
        <f t="shared" si="38"/>
        <v>0</v>
      </c>
      <c r="BO23" s="80">
        <f t="shared" si="39"/>
        <v>101</v>
      </c>
      <c r="BP23" s="83">
        <f t="shared" si="40"/>
        <v>1.41</v>
      </c>
      <c r="BQ23" s="56">
        <f t="shared" si="41"/>
        <v>462</v>
      </c>
      <c r="BR23" s="60">
        <f t="shared" si="42"/>
        <v>7.42</v>
      </c>
      <c r="BS23" s="57">
        <v>1.35</v>
      </c>
      <c r="BT23" s="77">
        <f>IF(BS23="","",IF(BS23&lt;MinMaxWorkouts!$E$8,MinMaxWorkouts!$E$8,IF(BS23&gt;MinMaxWorkouts!$F$8,MinMaxWorkouts!$F$8,IF(BS23="M",MinMaxWorkouts!$F$8,BS23))))</f>
        <v>1.35</v>
      </c>
      <c r="BU23" s="78">
        <f t="shared" si="43"/>
        <v>95</v>
      </c>
      <c r="BV23" s="79"/>
      <c r="BW23" s="78">
        <f t="shared" si="44"/>
        <v>0</v>
      </c>
      <c r="BX23" s="80">
        <f t="shared" si="45"/>
        <v>95</v>
      </c>
      <c r="BY23" s="85">
        <f t="shared" si="46"/>
        <v>1.35</v>
      </c>
      <c r="BZ23" s="56">
        <f t="shared" si="47"/>
        <v>557</v>
      </c>
      <c r="CA23" s="63">
        <f t="shared" si="48"/>
        <v>9.17</v>
      </c>
      <c r="CB23" s="57">
        <v>0.46</v>
      </c>
      <c r="CC23" s="88">
        <f>IF(CB23="","",IF(CB23&lt;MinMaxWorkouts!$E$9,MinMaxWorkouts!$E$9,IF(CB23&gt;MinMaxWorkouts!$F$9,MinMaxWorkouts!$F$9,IF(CB23="M",MinMaxWorkouts!$F$9,CB23))))</f>
        <v>0.46</v>
      </c>
      <c r="CD23" s="89">
        <f t="shared" si="49"/>
        <v>46</v>
      </c>
      <c r="CE23" s="79"/>
      <c r="CF23" s="78">
        <f t="shared" si="50"/>
        <v>0</v>
      </c>
      <c r="CG23" s="80">
        <f t="shared" si="51"/>
        <v>46</v>
      </c>
      <c r="CH23" s="85">
        <f t="shared" si="52"/>
        <v>0.46</v>
      </c>
      <c r="CI23" s="56">
        <f t="shared" si="53"/>
        <v>603</v>
      </c>
      <c r="CJ23" s="60">
        <f t="shared" si="54"/>
        <v>10.03</v>
      </c>
      <c r="CK23" s="57">
        <v>0.43</v>
      </c>
      <c r="CL23" s="88">
        <f>IF(CK23="","",IF(CK23&lt;MinMaxWorkouts!$E$10,MinMaxWorkouts!$E$10,IF(CK23&gt;MinMaxWorkouts!$F$10,MinMaxWorkouts!$F$10,IF(CK23="M",MinMaxWorkouts!$F$10,CK23))))</f>
        <v>0.43</v>
      </c>
      <c r="CM23" s="89">
        <f t="shared" si="55"/>
        <v>43</v>
      </c>
      <c r="CN23" s="79"/>
      <c r="CO23" s="78">
        <f t="shared" si="56"/>
        <v>0</v>
      </c>
      <c r="CP23" s="80">
        <f t="shared" si="57"/>
        <v>43</v>
      </c>
      <c r="CQ23" s="85">
        <f t="shared" si="58"/>
        <v>0.43</v>
      </c>
      <c r="CR23" s="56">
        <f t="shared" si="59"/>
        <v>646</v>
      </c>
      <c r="CS23" s="60">
        <f t="shared" si="60"/>
        <v>10.46</v>
      </c>
      <c r="CT23" s="57">
        <v>0.57</v>
      </c>
      <c r="CU23" s="88">
        <f>IF(CT23="","",IF(CT23&lt;MinMaxWorkouts!$E$11,MinMaxWorkouts!$E$11,IF(CT23&gt;MinMaxWorkouts!$F$11,MinMaxWorkouts!$F$11,IF(CT23="M",MinMaxWorkouts!$F$11,CT23))))</f>
        <v>0.57</v>
      </c>
      <c r="CV23" s="89">
        <f t="shared" si="61"/>
        <v>56.99999999999999</v>
      </c>
      <c r="CW23" s="79"/>
      <c r="CX23" s="78">
        <f t="shared" si="62"/>
        <v>0</v>
      </c>
      <c r="CY23" s="80">
        <f t="shared" si="63"/>
        <v>56.99999999999999</v>
      </c>
      <c r="CZ23" s="91">
        <f t="shared" si="64"/>
        <v>0.57</v>
      </c>
      <c r="DA23" s="56">
        <f t="shared" si="65"/>
        <v>703</v>
      </c>
      <c r="DB23" s="60">
        <f t="shared" si="66"/>
        <v>11.43</v>
      </c>
      <c r="DC23" s="57">
        <v>0.56</v>
      </c>
      <c r="DD23" s="88">
        <f>IF(DC23="","",IF(DC23&lt;MinMaxWorkouts!$E$12,MinMaxWorkouts!$E$12,IF(DC23&gt;MinMaxWorkouts!$F$12,MinMaxWorkouts!$F$12,IF(DC23="M",MinMaxWorkouts!$F$12,DC23))))</f>
        <v>0.56</v>
      </c>
      <c r="DE23" s="89">
        <f t="shared" si="67"/>
        <v>56.00000000000001</v>
      </c>
      <c r="DF23" s="79"/>
      <c r="DG23" s="78">
        <f t="shared" si="68"/>
        <v>0</v>
      </c>
      <c r="DH23" s="80">
        <f t="shared" si="69"/>
        <v>56.00000000000001</v>
      </c>
      <c r="DI23" s="91">
        <f t="shared" si="70"/>
        <v>0.56</v>
      </c>
      <c r="DJ23" s="56">
        <f t="shared" si="71"/>
        <v>759</v>
      </c>
      <c r="DK23" s="60">
        <f t="shared" si="72"/>
        <v>12.39</v>
      </c>
      <c r="DL23" s="57">
        <v>1</v>
      </c>
      <c r="DM23" s="88">
        <f>IF(DL23="","",IF(DL23&lt;MinMaxWorkouts!$E$13,MinMaxWorkouts!$E$13,IF(DL23&gt;MinMaxWorkouts!$F$13,MinMaxWorkouts!$F$13,IF(DL23="M",MinMaxWorkouts!$F$13,DL23))))</f>
        <v>1</v>
      </c>
      <c r="DN23" s="89">
        <f t="shared" si="73"/>
        <v>60</v>
      </c>
      <c r="DO23" s="79"/>
      <c r="DP23" s="78">
        <f t="shared" si="74"/>
        <v>0</v>
      </c>
      <c r="DQ23" s="80">
        <f t="shared" si="75"/>
        <v>60</v>
      </c>
      <c r="DR23" s="91">
        <f t="shared" si="76"/>
        <v>1</v>
      </c>
      <c r="DS23" s="64">
        <f t="shared" si="77"/>
        <v>819</v>
      </c>
      <c r="DT23" s="65">
        <f t="shared" si="78"/>
        <v>13.39</v>
      </c>
      <c r="DU23" s="65">
        <f t="shared" si="79"/>
        <v>13.39</v>
      </c>
      <c r="DV23" s="57">
        <v>1.34</v>
      </c>
      <c r="DW23" s="88">
        <f>IF(DV23="","",IF(DV23&lt;MinMaxWorkouts!$E$14,MinMaxWorkouts!$E$14,IF(DV23&gt;MinMaxWorkouts!$F$14,MinMaxWorkouts!$F$14,IF(DV23="M",MinMaxWorkouts!$F$14,DV23))))</f>
        <v>1.34</v>
      </c>
      <c r="DX23" s="89">
        <f t="shared" si="80"/>
        <v>94</v>
      </c>
      <c r="DY23" s="79"/>
      <c r="DZ23" s="78">
        <f t="shared" si="81"/>
        <v>0</v>
      </c>
      <c r="EA23" s="80">
        <f t="shared" si="82"/>
        <v>94</v>
      </c>
      <c r="EB23" s="91">
        <f t="shared" si="83"/>
        <v>1.34</v>
      </c>
      <c r="EC23" s="56">
        <f t="shared" si="84"/>
        <v>913</v>
      </c>
      <c r="ED23" s="57">
        <v>1.32</v>
      </c>
      <c r="EE23" s="88">
        <f>IF(ED23="","",IF(ED23&lt;MinMaxWorkouts!$E$15,MinMaxWorkouts!$E$15,IF(ED23&gt;MinMaxWorkouts!$F$15,MinMaxWorkouts!$F$15,IF(ED23="M",MinMaxWorkouts!$F$15,ED23))))</f>
        <v>1.32</v>
      </c>
      <c r="EF23" s="89">
        <f t="shared" si="85"/>
        <v>92</v>
      </c>
      <c r="EG23" s="79"/>
      <c r="EH23" s="78">
        <f t="shared" si="86"/>
        <v>0</v>
      </c>
      <c r="EI23" s="80">
        <f t="shared" si="87"/>
        <v>92</v>
      </c>
      <c r="EJ23" s="91">
        <f t="shared" si="88"/>
        <v>1.32</v>
      </c>
      <c r="EK23" s="56">
        <f t="shared" si="89"/>
        <v>1005</v>
      </c>
      <c r="EL23" s="60">
        <f t="shared" si="90"/>
        <v>16.45</v>
      </c>
      <c r="EM23" s="57">
        <v>0.46</v>
      </c>
      <c r="EN23" s="88">
        <f>IF(EM23="","",IF(EM23&lt;MinMaxWorkouts!$E$16,MinMaxWorkouts!$E$16,IF(EM23&gt;MinMaxWorkouts!$F$16,MinMaxWorkouts!$F$16,IF(EM23="M",MinMaxWorkouts!$F$16,EM23))))</f>
        <v>0.46</v>
      </c>
      <c r="EO23" s="89">
        <f t="shared" si="91"/>
        <v>46</v>
      </c>
      <c r="EP23" s="79"/>
      <c r="EQ23" s="78">
        <f t="shared" si="92"/>
        <v>0</v>
      </c>
      <c r="ER23" s="80">
        <f t="shared" si="93"/>
        <v>46</v>
      </c>
      <c r="ES23" s="91">
        <f t="shared" si="94"/>
        <v>0.46</v>
      </c>
      <c r="ET23" s="56">
        <f t="shared" si="95"/>
        <v>1051</v>
      </c>
      <c r="EU23" s="60">
        <f t="shared" si="96"/>
        <v>17.31</v>
      </c>
      <c r="EV23" s="57">
        <v>0.53</v>
      </c>
      <c r="EW23" s="77">
        <f>IF(EV23="","",IF(EV23&lt;MinMaxWorkouts!$E$17,MinMaxWorkouts!$E$17,IF(EV23&gt;MinMaxWorkouts!$F$17,MinMaxWorkouts!$F$17,IF(EV23="M",MinMaxWorkouts!$F$17,EV23))))</f>
        <v>0.53</v>
      </c>
      <c r="EX23" s="89">
        <f t="shared" si="97"/>
        <v>53</v>
      </c>
      <c r="EY23" s="79"/>
      <c r="EZ23" s="78">
        <f t="shared" si="98"/>
        <v>0</v>
      </c>
      <c r="FA23" s="80">
        <f t="shared" si="99"/>
        <v>53</v>
      </c>
      <c r="FB23" s="91">
        <f t="shared" si="100"/>
        <v>0.53</v>
      </c>
      <c r="FC23" s="56">
        <f t="shared" si="101"/>
        <v>1104</v>
      </c>
      <c r="FD23" s="60">
        <f t="shared" si="102"/>
        <v>18.24</v>
      </c>
      <c r="FE23" s="57">
        <v>1</v>
      </c>
      <c r="FF23" s="77">
        <f>IF(FE23="","",IF(FE23&lt;MinMaxWorkouts!$E$18,MinMaxWorkouts!$E$18,IF(FE23&gt;MinMaxWorkouts!$F$18,MinMaxWorkouts!$F$18,IF(FE23="M",MinMaxWorkouts!$F$18,FE23))))</f>
        <v>1</v>
      </c>
      <c r="FG23" s="89">
        <f t="shared" si="103"/>
        <v>60</v>
      </c>
      <c r="FH23" s="79"/>
      <c r="FI23" s="78">
        <f t="shared" si="104"/>
        <v>0</v>
      </c>
      <c r="FJ23" s="96">
        <f t="shared" si="105"/>
        <v>60</v>
      </c>
      <c r="FK23" s="97">
        <f t="shared" si="106"/>
        <v>1</v>
      </c>
      <c r="FL23" s="56">
        <f t="shared" si="107"/>
        <v>1164</v>
      </c>
      <c r="FM23" s="60">
        <f t="shared" si="108"/>
        <v>19.24</v>
      </c>
      <c r="FN23" s="61">
        <f>IF(FM23="","",RANK(FM23,FM$3:FM$49,1))</f>
        <v>22</v>
      </c>
      <c r="FO23" s="57">
        <v>1.35</v>
      </c>
      <c r="FP23" s="88">
        <f>IF(FO23="","",IF(FO23&lt;MinMaxWorkouts!$E$19,MinMaxWorkouts!$E$19,IF(FO23&gt;MinMaxWorkouts!$F$19,MinMaxWorkouts!$F$19,IF(FO23="M",MinMaxWorkouts!$F$19,FO23))))</f>
        <v>1.35</v>
      </c>
      <c r="FQ23" s="89">
        <f t="shared" si="109"/>
        <v>95</v>
      </c>
      <c r="FR23" s="79"/>
      <c r="FS23" s="78">
        <f t="shared" si="110"/>
        <v>0</v>
      </c>
      <c r="FT23" s="80">
        <f t="shared" si="111"/>
        <v>95</v>
      </c>
      <c r="FU23" s="91">
        <f t="shared" si="112"/>
        <v>1.35</v>
      </c>
      <c r="FV23" s="56">
        <f t="shared" si="113"/>
        <v>1259</v>
      </c>
      <c r="FW23" s="60">
        <f t="shared" si="114"/>
        <v>12.59</v>
      </c>
      <c r="FX23" s="57">
        <v>0.5</v>
      </c>
      <c r="FY23" s="88">
        <f>IF(FX23="","",IF(FX23&lt;MinMaxWorkouts!$E$20,MinMaxWorkouts!$E$20,IF(FX23&gt;MinMaxWorkouts!$F$20,MinMaxWorkouts!$F$20,IF(FX23="M",MinMaxWorkouts!$F$20,FX23))))</f>
        <v>0.5</v>
      </c>
      <c r="FZ23" s="89">
        <f t="shared" si="115"/>
        <v>50</v>
      </c>
      <c r="GA23" s="79"/>
      <c r="GB23" s="78">
        <f t="shared" si="116"/>
        <v>0</v>
      </c>
      <c r="GC23" s="80">
        <f t="shared" si="117"/>
        <v>50</v>
      </c>
      <c r="GD23" s="91">
        <f t="shared" si="118"/>
        <v>0.5</v>
      </c>
      <c r="GE23" s="56">
        <f t="shared" si="119"/>
        <v>1309</v>
      </c>
      <c r="GF23" s="60">
        <f t="shared" si="120"/>
        <v>13.09</v>
      </c>
      <c r="GG23" s="57">
        <v>0.48</v>
      </c>
      <c r="GH23" s="88">
        <f>IF(GG23="","",IF(GG23&lt;MinMaxWorkouts!$E$21,MinMaxWorkouts!$E$21,IF(GG23&gt;MinMaxWorkouts!$F$21,MinMaxWorkouts!$F$21,IF(GG23="M",MinMaxWorkouts!$F$21,GG23))))</f>
        <v>0.48</v>
      </c>
      <c r="GI23" s="89">
        <f t="shared" si="143"/>
        <v>48</v>
      </c>
      <c r="GJ23" s="79"/>
      <c r="GK23" s="78">
        <f t="shared" si="121"/>
        <v>0</v>
      </c>
      <c r="GL23" s="80">
        <f t="shared" si="122"/>
        <v>48</v>
      </c>
      <c r="GM23" s="91">
        <f t="shared" si="123"/>
        <v>0.48</v>
      </c>
      <c r="GN23" s="56">
        <f t="shared" si="124"/>
        <v>1357</v>
      </c>
      <c r="GO23" s="60">
        <f t="shared" si="125"/>
        <v>13.57</v>
      </c>
      <c r="GP23" s="57">
        <v>1.32</v>
      </c>
      <c r="GQ23" s="88">
        <f>IF(GP23="","",IF(GP23&lt;MinMaxWorkouts!$E$22,MinMaxWorkouts!$E$22,IF(GP23&gt;MinMaxWorkouts!$F$22,MinMaxWorkouts!$F$22,IF(GP23="M",MinMaxWorkouts!$F$22,GP23))))</f>
        <v>1.32</v>
      </c>
      <c r="GR23" s="89">
        <f t="shared" si="144"/>
        <v>92</v>
      </c>
      <c r="GS23" s="79"/>
      <c r="GT23" s="78">
        <f t="shared" si="126"/>
        <v>0</v>
      </c>
      <c r="GU23" s="80">
        <f t="shared" si="127"/>
        <v>92</v>
      </c>
      <c r="GV23" s="91">
        <f t="shared" si="128"/>
        <v>1.32</v>
      </c>
      <c r="GW23" s="56">
        <f t="shared" si="129"/>
        <v>1449</v>
      </c>
      <c r="GX23" s="60">
        <f t="shared" si="130"/>
        <v>14.49</v>
      </c>
      <c r="GY23" s="57">
        <v>0.52</v>
      </c>
      <c r="GZ23" s="88">
        <f>IF(GY23="","",IF(GY23&lt;MinMaxWorkouts!$E$23,MinMaxWorkouts!$E$23,IF(GY23&gt;MinMaxWorkouts!$F$23,MinMaxWorkouts!$F$23,IF(GY23="M",MinMaxWorkouts!$F$23,GY23))))</f>
        <v>0.52</v>
      </c>
      <c r="HA23" s="89">
        <f t="shared" si="145"/>
        <v>52</v>
      </c>
      <c r="HB23" s="79"/>
      <c r="HC23" s="78">
        <f t="shared" si="131"/>
        <v>0</v>
      </c>
      <c r="HD23" s="80">
        <f t="shared" si="132"/>
        <v>52</v>
      </c>
      <c r="HE23" s="91">
        <f t="shared" si="133"/>
        <v>0.52</v>
      </c>
      <c r="HF23" s="56">
        <f t="shared" si="134"/>
        <v>1501</v>
      </c>
      <c r="HG23" s="60">
        <f t="shared" si="135"/>
        <v>15.01</v>
      </c>
      <c r="HH23" s="57">
        <v>0.46</v>
      </c>
      <c r="HI23" s="88">
        <f>IF(HH23="","",IF(HH23&lt;MinMaxWorkouts!$E$24,MinMaxWorkouts!$E$24,IF(HH23&gt;MinMaxWorkouts!$F$24,MinMaxWorkouts!$F$24,IF(HH23="M",MinMaxWorkouts!$F$24,HH23))))</f>
        <v>0.46</v>
      </c>
      <c r="HJ23" s="89">
        <f t="shared" si="136"/>
        <v>46</v>
      </c>
      <c r="HK23" s="79"/>
      <c r="HL23" s="78">
        <f t="shared" si="137"/>
        <v>0</v>
      </c>
      <c r="HM23" s="80">
        <f t="shared" si="138"/>
        <v>46</v>
      </c>
      <c r="HN23" s="91">
        <f t="shared" si="139"/>
        <v>0.46</v>
      </c>
      <c r="HO23" s="99"/>
      <c r="HP23" s="58"/>
      <c r="HQ23" s="42">
        <f t="shared" si="140"/>
        <v>1547</v>
      </c>
      <c r="HR23" s="57"/>
      <c r="HS23" s="66">
        <f t="shared" si="141"/>
        <v>25.47</v>
      </c>
      <c r="HT23" s="67">
        <v>9</v>
      </c>
      <c r="HU23" s="68">
        <f>IF(B23="","DNS",IF(HS23="","DNF",RANK(HS23,HS$3:HS$49,1)))</f>
        <v>21</v>
      </c>
      <c r="HV23" s="68">
        <f t="shared" si="146"/>
        <v>21</v>
      </c>
    </row>
    <row r="24" spans="1:230" ht="15.75">
      <c r="A24" s="112">
        <v>30</v>
      </c>
      <c r="B24" s="54">
        <f t="shared" si="0"/>
        <v>300</v>
      </c>
      <c r="C24" s="129" t="s">
        <v>269</v>
      </c>
      <c r="D24" s="133" t="str">
        <f>IF(C24="","",LEFT(C24,1))</f>
        <v>M</v>
      </c>
      <c r="E24" s="130">
        <f t="shared" si="1"/>
        <v>5</v>
      </c>
      <c r="F24" s="133" t="str">
        <f t="shared" si="2"/>
        <v> Stirling</v>
      </c>
      <c r="G24" s="131" t="s">
        <v>270</v>
      </c>
      <c r="H24" s="78" t="str">
        <f t="shared" si="3"/>
        <v>S</v>
      </c>
      <c r="I24" s="130">
        <f t="shared" si="4"/>
        <v>8</v>
      </c>
      <c r="J24" s="78" t="str">
        <f t="shared" si="5"/>
        <v> Ramsey</v>
      </c>
      <c r="K24" s="130" t="str">
        <f t="shared" si="6"/>
        <v>M. Stirling/S. Ramsey</v>
      </c>
      <c r="L24" s="132" t="s">
        <v>324</v>
      </c>
      <c r="M24" s="122" t="s">
        <v>358</v>
      </c>
      <c r="N24" s="123">
        <v>2</v>
      </c>
      <c r="O24" s="135">
        <f>O23+MinMaxWorkouts!J$2</f>
        <v>0.4319444444444444</v>
      </c>
      <c r="P24" s="55"/>
      <c r="Q24" s="56">
        <f t="shared" si="7"/>
        <v>0</v>
      </c>
      <c r="R24" s="57">
        <v>0.51</v>
      </c>
      <c r="S24" s="77">
        <f>IF(R24="","",IF(R24&lt;MinMaxWorkouts!$E$2,MinMaxWorkouts!$E$2,IF(R24&gt;MinMaxWorkouts!$F$2,MinMaxWorkouts!$F$2,IF(R24="M",MinMaxWorkouts!$D$2,R24))))</f>
        <v>0.51</v>
      </c>
      <c r="T24" s="78">
        <f t="shared" si="8"/>
        <v>51</v>
      </c>
      <c r="U24" s="79"/>
      <c r="V24" s="78">
        <f t="shared" si="9"/>
        <v>0</v>
      </c>
      <c r="W24" s="80">
        <f t="shared" si="10"/>
        <v>51</v>
      </c>
      <c r="X24" s="81">
        <f t="shared" si="11"/>
        <v>0.51</v>
      </c>
      <c r="Y24" s="57">
        <v>0.45</v>
      </c>
      <c r="Z24" s="77">
        <f>IF(Y24="","",IF(Y24&lt;MinMaxWorkouts!$E$3,MinMaxWorkouts!$E$3,IF(Y24&gt;MinMaxWorkouts!$F$3,MinMaxWorkouts!$F$3,IF(Y24="M",MinMaxWorkouts!$F$3,Y24))))</f>
        <v>0.45</v>
      </c>
      <c r="AA24" s="78">
        <f t="shared" si="12"/>
        <v>45</v>
      </c>
      <c r="AB24" s="79"/>
      <c r="AC24" s="78">
        <f t="shared" si="13"/>
        <v>0</v>
      </c>
      <c r="AD24" s="80">
        <f t="shared" si="14"/>
        <v>45</v>
      </c>
      <c r="AE24" s="81">
        <f t="shared" si="15"/>
        <v>0.45</v>
      </c>
      <c r="AF24" s="56">
        <f t="shared" si="16"/>
        <v>96</v>
      </c>
      <c r="AG24" s="60">
        <f t="shared" si="17"/>
        <v>1.3599999999999999</v>
      </c>
      <c r="AH24" s="57">
        <v>1.02</v>
      </c>
      <c r="AI24" s="104">
        <f>IF(AH24="","",IF(AH24&lt;MinMaxWorkouts!$E$4,MinMaxWorkouts!$E$4,IF(AH24&gt;MinMaxWorkouts!$F$4,MinMaxWorkouts!$F$4,IF(AH24="M",MinMaxWorkouts!$F$4,AH24))))</f>
        <v>1.02</v>
      </c>
      <c r="AJ24" s="78">
        <f t="shared" si="18"/>
        <v>62</v>
      </c>
      <c r="AK24" s="79"/>
      <c r="AL24" s="78">
        <f t="shared" si="19"/>
        <v>0</v>
      </c>
      <c r="AM24" s="80">
        <f t="shared" si="20"/>
        <v>62</v>
      </c>
      <c r="AN24" s="81">
        <f t="shared" si="21"/>
        <v>1.02</v>
      </c>
      <c r="AO24" s="56">
        <f t="shared" si="22"/>
        <v>158</v>
      </c>
      <c r="AP24" s="60">
        <f t="shared" si="23"/>
        <v>2.38</v>
      </c>
      <c r="AQ24" s="59">
        <v>0.55</v>
      </c>
      <c r="AR24" s="104">
        <f>IF(AQ24="","",IF(AQ24&lt;MinMaxWorkouts!$E$5,MinMaxWorkouts!$E$5,IF(AQ24&gt;MinMaxWorkouts!$F$5,MinMaxWorkouts!$F$5,IF(AQ24="M",MinMaxWorkouts!$F$5,AQ24))))</f>
        <v>0.55</v>
      </c>
      <c r="AS24" s="78">
        <f t="shared" si="24"/>
        <v>55.00000000000001</v>
      </c>
      <c r="AT24" s="79">
        <v>0.05</v>
      </c>
      <c r="AU24" s="78">
        <f t="shared" si="25"/>
        <v>5</v>
      </c>
      <c r="AV24" s="80">
        <f t="shared" si="26"/>
        <v>60.00000000000001</v>
      </c>
      <c r="AW24" s="81">
        <f t="shared" si="27"/>
        <v>1</v>
      </c>
      <c r="AX24" s="56">
        <f t="shared" si="28"/>
        <v>218</v>
      </c>
      <c r="AY24" s="62">
        <f t="shared" si="29"/>
        <v>3.38</v>
      </c>
      <c r="AZ24" s="57" t="s">
        <v>382</v>
      </c>
      <c r="BA24" s="77">
        <f>IF(AZ24="","",IF(AZ24&lt;MinMaxWorkouts!$E$6,MinMaxWorkouts!$E$6,IF(AZ24&gt;MinMaxWorkouts!$F$6,MinMaxWorkouts!$F$6,IF(AZ24="M",MinMaxWorkouts!$F$6,AZ24))))</f>
        <v>2</v>
      </c>
      <c r="BB24" s="78">
        <f t="shared" si="30"/>
        <v>120</v>
      </c>
      <c r="BC24" s="79"/>
      <c r="BD24" s="78">
        <f t="shared" si="31"/>
        <v>0</v>
      </c>
      <c r="BE24" s="80">
        <f t="shared" si="32"/>
        <v>120</v>
      </c>
      <c r="BF24" s="83">
        <f t="shared" si="33"/>
        <v>2</v>
      </c>
      <c r="BG24" s="56">
        <f t="shared" si="34"/>
        <v>338</v>
      </c>
      <c r="BH24" s="62">
        <f t="shared" si="35"/>
        <v>5.38</v>
      </c>
      <c r="BI24" s="100">
        <f t="shared" si="36"/>
        <v>32</v>
      </c>
      <c r="BJ24" s="57">
        <v>1.37</v>
      </c>
      <c r="BK24" s="77">
        <f>IF(BJ24="","",IF(BJ24&lt;MinMaxWorkouts!$E$7,MinMaxWorkouts!$E$7,IF(BJ24&gt;MinMaxWorkouts!$F$7,MinMaxWorkouts!$F$7,IF(BJ24="M",MinMaxWorkouts!$F$7,BJ24))))</f>
        <v>1.37</v>
      </c>
      <c r="BL24" s="78">
        <f t="shared" si="37"/>
        <v>97.00000000000001</v>
      </c>
      <c r="BM24" s="79">
        <v>0.05</v>
      </c>
      <c r="BN24" s="78">
        <f t="shared" si="38"/>
        <v>5</v>
      </c>
      <c r="BO24" s="80">
        <f t="shared" si="39"/>
        <v>102.00000000000001</v>
      </c>
      <c r="BP24" s="83">
        <f t="shared" si="40"/>
        <v>1.4200000000000002</v>
      </c>
      <c r="BQ24" s="56">
        <f t="shared" si="41"/>
        <v>440</v>
      </c>
      <c r="BR24" s="60">
        <f t="shared" si="42"/>
        <v>7.2</v>
      </c>
      <c r="BS24" s="57">
        <v>1.36</v>
      </c>
      <c r="BT24" s="77">
        <f>IF(BS24="","",IF(BS24&lt;MinMaxWorkouts!$E$8,MinMaxWorkouts!$E$8,IF(BS24&gt;MinMaxWorkouts!$F$8,MinMaxWorkouts!$F$8,IF(BS24="M",MinMaxWorkouts!$F$8,BS24))))</f>
        <v>1.36</v>
      </c>
      <c r="BU24" s="78">
        <f t="shared" si="43"/>
        <v>96</v>
      </c>
      <c r="BV24" s="79"/>
      <c r="BW24" s="78">
        <f t="shared" si="44"/>
        <v>0</v>
      </c>
      <c r="BX24" s="80">
        <f t="shared" si="45"/>
        <v>96</v>
      </c>
      <c r="BY24" s="85">
        <f t="shared" si="46"/>
        <v>1.3599999999999999</v>
      </c>
      <c r="BZ24" s="56">
        <f t="shared" si="47"/>
        <v>536</v>
      </c>
      <c r="CA24" s="63">
        <f t="shared" si="48"/>
        <v>8.56</v>
      </c>
      <c r="CB24" s="57">
        <v>0.48</v>
      </c>
      <c r="CC24" s="88">
        <f>IF(CB24="","",IF(CB24&lt;MinMaxWorkouts!$E$9,MinMaxWorkouts!$E$9,IF(CB24&gt;MinMaxWorkouts!$F$9,MinMaxWorkouts!$F$9,IF(CB24="M",MinMaxWorkouts!$F$9,CB24))))</f>
        <v>0.48</v>
      </c>
      <c r="CD24" s="89">
        <f t="shared" si="49"/>
        <v>48</v>
      </c>
      <c r="CE24" s="79"/>
      <c r="CF24" s="78">
        <f t="shared" si="50"/>
        <v>0</v>
      </c>
      <c r="CG24" s="80">
        <f t="shared" si="51"/>
        <v>48</v>
      </c>
      <c r="CH24" s="85">
        <f t="shared" si="52"/>
        <v>0.48</v>
      </c>
      <c r="CI24" s="56">
        <f t="shared" si="53"/>
        <v>584</v>
      </c>
      <c r="CJ24" s="60">
        <f t="shared" si="54"/>
        <v>9.44</v>
      </c>
      <c r="CK24" s="57">
        <v>0.46</v>
      </c>
      <c r="CL24" s="88">
        <f>IF(CK24="","",IF(CK24&lt;MinMaxWorkouts!$E$10,MinMaxWorkouts!$E$10,IF(CK24&gt;MinMaxWorkouts!$F$10,MinMaxWorkouts!$F$10,IF(CK24="M",MinMaxWorkouts!$F$10,CK24))))</f>
        <v>0.46</v>
      </c>
      <c r="CM24" s="89">
        <f t="shared" si="55"/>
        <v>46</v>
      </c>
      <c r="CN24" s="79">
        <v>0.05</v>
      </c>
      <c r="CO24" s="78">
        <f t="shared" si="56"/>
        <v>5</v>
      </c>
      <c r="CP24" s="80">
        <f t="shared" si="57"/>
        <v>51</v>
      </c>
      <c r="CQ24" s="85">
        <f t="shared" si="58"/>
        <v>0.51</v>
      </c>
      <c r="CR24" s="56">
        <f t="shared" si="59"/>
        <v>635</v>
      </c>
      <c r="CS24" s="60">
        <f t="shared" si="60"/>
        <v>10.35</v>
      </c>
      <c r="CT24" s="57">
        <v>0.57</v>
      </c>
      <c r="CU24" s="88">
        <f>IF(CT24="","",IF(CT24&lt;MinMaxWorkouts!$E$11,MinMaxWorkouts!$E$11,IF(CT24&gt;MinMaxWorkouts!$F$11,MinMaxWorkouts!$F$11,IF(CT24="M",MinMaxWorkouts!$F$11,CT24))))</f>
        <v>0.57</v>
      </c>
      <c r="CV24" s="89">
        <f t="shared" si="61"/>
        <v>56.99999999999999</v>
      </c>
      <c r="CW24" s="79"/>
      <c r="CX24" s="78">
        <f t="shared" si="62"/>
        <v>0</v>
      </c>
      <c r="CY24" s="80">
        <f t="shared" si="63"/>
        <v>56.99999999999999</v>
      </c>
      <c r="CZ24" s="91">
        <f t="shared" si="64"/>
        <v>0.57</v>
      </c>
      <c r="DA24" s="56">
        <f t="shared" si="65"/>
        <v>692</v>
      </c>
      <c r="DB24" s="60">
        <f t="shared" si="66"/>
        <v>11.32</v>
      </c>
      <c r="DC24" s="57">
        <v>0.53</v>
      </c>
      <c r="DD24" s="88">
        <f>IF(DC24="","",IF(DC24&lt;MinMaxWorkouts!$E$12,MinMaxWorkouts!$E$12,IF(DC24&gt;MinMaxWorkouts!$F$12,MinMaxWorkouts!$F$12,IF(DC24="M",MinMaxWorkouts!$F$12,DC24))))</f>
        <v>0.53</v>
      </c>
      <c r="DE24" s="89">
        <f t="shared" si="67"/>
        <v>53</v>
      </c>
      <c r="DF24" s="79"/>
      <c r="DG24" s="78">
        <f t="shared" si="68"/>
        <v>0</v>
      </c>
      <c r="DH24" s="80">
        <f t="shared" si="69"/>
        <v>53</v>
      </c>
      <c r="DI24" s="91">
        <f t="shared" si="70"/>
        <v>0.53</v>
      </c>
      <c r="DJ24" s="56">
        <f t="shared" si="71"/>
        <v>745</v>
      </c>
      <c r="DK24" s="60">
        <f t="shared" si="72"/>
        <v>12.25</v>
      </c>
      <c r="DL24" s="57">
        <v>1</v>
      </c>
      <c r="DM24" s="88">
        <f>IF(DL24="","",IF(DL24&lt;MinMaxWorkouts!$E$13,MinMaxWorkouts!$E$13,IF(DL24&gt;MinMaxWorkouts!$F$13,MinMaxWorkouts!$F$13,IF(DL24="M",MinMaxWorkouts!$F$13,DL24))))</f>
        <v>1</v>
      </c>
      <c r="DN24" s="89">
        <f t="shared" si="73"/>
        <v>60</v>
      </c>
      <c r="DO24" s="79"/>
      <c r="DP24" s="78">
        <f t="shared" si="74"/>
        <v>0</v>
      </c>
      <c r="DQ24" s="80">
        <f t="shared" si="75"/>
        <v>60</v>
      </c>
      <c r="DR24" s="91">
        <f t="shared" si="76"/>
        <v>1</v>
      </c>
      <c r="DS24" s="64">
        <f t="shared" si="77"/>
        <v>805</v>
      </c>
      <c r="DT24" s="65">
        <f t="shared" si="78"/>
        <v>13.25</v>
      </c>
      <c r="DU24" s="65">
        <f t="shared" si="79"/>
        <v>13.25</v>
      </c>
      <c r="DV24" s="57">
        <v>1.3</v>
      </c>
      <c r="DW24" s="88">
        <f>IF(DV24="","",IF(DV24&lt;MinMaxWorkouts!$E$14,MinMaxWorkouts!$E$14,IF(DV24&gt;MinMaxWorkouts!$F$14,MinMaxWorkouts!$F$14,IF(DV24="M",MinMaxWorkouts!$F$14,DV24))))</f>
        <v>1.3</v>
      </c>
      <c r="DX24" s="89">
        <f t="shared" si="80"/>
        <v>90</v>
      </c>
      <c r="DY24" s="79"/>
      <c r="DZ24" s="78">
        <f t="shared" si="81"/>
        <v>0</v>
      </c>
      <c r="EA24" s="80">
        <f t="shared" si="82"/>
        <v>90</v>
      </c>
      <c r="EB24" s="91">
        <f t="shared" si="83"/>
        <v>1.3</v>
      </c>
      <c r="EC24" s="56">
        <f t="shared" si="84"/>
        <v>895</v>
      </c>
      <c r="ED24" s="57">
        <v>1.38</v>
      </c>
      <c r="EE24" s="88">
        <f>IF(ED24="","",IF(ED24&lt;MinMaxWorkouts!$E$15,MinMaxWorkouts!$E$15,IF(ED24&gt;MinMaxWorkouts!$F$15,MinMaxWorkouts!$F$15,IF(ED24="M",MinMaxWorkouts!$F$15,ED24))))</f>
        <v>1.38</v>
      </c>
      <c r="EF24" s="89">
        <f t="shared" si="85"/>
        <v>97.99999999999999</v>
      </c>
      <c r="EG24" s="79"/>
      <c r="EH24" s="78">
        <f t="shared" si="86"/>
        <v>0</v>
      </c>
      <c r="EI24" s="80">
        <f t="shared" si="87"/>
        <v>97.99999999999999</v>
      </c>
      <c r="EJ24" s="91">
        <f t="shared" si="88"/>
        <v>1.38</v>
      </c>
      <c r="EK24" s="56">
        <f t="shared" si="89"/>
        <v>993</v>
      </c>
      <c r="EL24" s="60">
        <f t="shared" si="90"/>
        <v>16.33</v>
      </c>
      <c r="EM24" s="57">
        <v>0.54</v>
      </c>
      <c r="EN24" s="88">
        <f>IF(EM24="","",IF(EM24&lt;MinMaxWorkouts!$E$16,MinMaxWorkouts!$E$16,IF(EM24&gt;MinMaxWorkouts!$F$16,MinMaxWorkouts!$F$16,IF(EM24="M",MinMaxWorkouts!$F$16,EM24))))</f>
        <v>0.54</v>
      </c>
      <c r="EO24" s="89">
        <f t="shared" si="91"/>
        <v>54</v>
      </c>
      <c r="EP24" s="79"/>
      <c r="EQ24" s="78">
        <f t="shared" si="92"/>
        <v>0</v>
      </c>
      <c r="ER24" s="80">
        <f t="shared" si="93"/>
        <v>54</v>
      </c>
      <c r="ES24" s="91">
        <f t="shared" si="94"/>
        <v>0.54</v>
      </c>
      <c r="ET24" s="56">
        <f t="shared" si="95"/>
        <v>1047</v>
      </c>
      <c r="EU24" s="60">
        <f t="shared" si="96"/>
        <v>17.27</v>
      </c>
      <c r="EV24" s="57">
        <v>0.53</v>
      </c>
      <c r="EW24" s="77">
        <f>IF(EV24="","",IF(EV24&lt;MinMaxWorkouts!$E$17,MinMaxWorkouts!$E$17,IF(EV24&gt;MinMaxWorkouts!$F$17,MinMaxWorkouts!$F$17,IF(EV24="M",MinMaxWorkouts!$F$17,EV24))))</f>
        <v>0.53</v>
      </c>
      <c r="EX24" s="89">
        <f t="shared" si="97"/>
        <v>53</v>
      </c>
      <c r="EY24" s="79"/>
      <c r="EZ24" s="78">
        <f t="shared" si="98"/>
        <v>0</v>
      </c>
      <c r="FA24" s="80">
        <f t="shared" si="99"/>
        <v>53</v>
      </c>
      <c r="FB24" s="91">
        <f t="shared" si="100"/>
        <v>0.53</v>
      </c>
      <c r="FC24" s="56">
        <f t="shared" si="101"/>
        <v>1100</v>
      </c>
      <c r="FD24" s="60">
        <f t="shared" si="102"/>
        <v>18.2</v>
      </c>
      <c r="FE24" s="57">
        <v>0.59</v>
      </c>
      <c r="FF24" s="77">
        <f>IF(FE24="","",IF(FE24&lt;MinMaxWorkouts!$E$18,MinMaxWorkouts!$E$18,IF(FE24&gt;MinMaxWorkouts!$F$18,MinMaxWorkouts!$F$18,IF(FE24="M",MinMaxWorkouts!$F$18,FE24))))</f>
        <v>0.59</v>
      </c>
      <c r="FG24" s="89">
        <f t="shared" si="103"/>
        <v>59</v>
      </c>
      <c r="FH24" s="79"/>
      <c r="FI24" s="78">
        <f t="shared" si="104"/>
        <v>0</v>
      </c>
      <c r="FJ24" s="96">
        <f t="shared" si="105"/>
        <v>59</v>
      </c>
      <c r="FK24" s="97">
        <f t="shared" si="106"/>
        <v>0.59</v>
      </c>
      <c r="FL24" s="56">
        <f t="shared" si="107"/>
        <v>1159</v>
      </c>
      <c r="FM24" s="60">
        <f t="shared" si="108"/>
        <v>19.19</v>
      </c>
      <c r="FN24" s="61">
        <f>IF(FM24="","",RANK(FM24,FM$3:FM$49,1))</f>
        <v>20</v>
      </c>
      <c r="FO24" s="57">
        <v>1.29</v>
      </c>
      <c r="FP24" s="88">
        <f>IF(FO24="","",IF(FO24&lt;MinMaxWorkouts!$E$19,MinMaxWorkouts!$E$19,IF(FO24&gt;MinMaxWorkouts!$F$19,MinMaxWorkouts!$F$19,IF(FO24="M",MinMaxWorkouts!$F$19,FO24))))</f>
        <v>1.29</v>
      </c>
      <c r="FQ24" s="89">
        <f t="shared" si="109"/>
        <v>89</v>
      </c>
      <c r="FR24" s="79"/>
      <c r="FS24" s="78">
        <f t="shared" si="110"/>
        <v>0</v>
      </c>
      <c r="FT24" s="80">
        <f t="shared" si="111"/>
        <v>89</v>
      </c>
      <c r="FU24" s="91">
        <f t="shared" si="112"/>
        <v>1.29</v>
      </c>
      <c r="FV24" s="56">
        <f t="shared" si="113"/>
        <v>1248</v>
      </c>
      <c r="FW24" s="60">
        <f t="shared" si="114"/>
        <v>12.48</v>
      </c>
      <c r="FX24" s="57">
        <v>0.49</v>
      </c>
      <c r="FY24" s="88">
        <f>IF(FX24="","",IF(FX24&lt;MinMaxWorkouts!$E$20,MinMaxWorkouts!$E$20,IF(FX24&gt;MinMaxWorkouts!$F$20,MinMaxWorkouts!$F$20,IF(FX24="M",MinMaxWorkouts!$F$20,FX24))))</f>
        <v>0.49</v>
      </c>
      <c r="FZ24" s="89">
        <f t="shared" si="115"/>
        <v>49</v>
      </c>
      <c r="GA24" s="79"/>
      <c r="GB24" s="78">
        <f t="shared" si="116"/>
        <v>0</v>
      </c>
      <c r="GC24" s="80">
        <f t="shared" si="117"/>
        <v>49</v>
      </c>
      <c r="GD24" s="91">
        <f t="shared" si="118"/>
        <v>0.49</v>
      </c>
      <c r="GE24" s="56">
        <f t="shared" si="119"/>
        <v>1297</v>
      </c>
      <c r="GF24" s="60">
        <f t="shared" si="120"/>
        <v>12.97</v>
      </c>
      <c r="GG24" s="57">
        <v>0.57</v>
      </c>
      <c r="GH24" s="88">
        <f>IF(GG24="","",IF(GG24&lt;MinMaxWorkouts!$E$21,MinMaxWorkouts!$E$21,IF(GG24&gt;MinMaxWorkouts!$F$21,MinMaxWorkouts!$F$21,IF(GG24="M",MinMaxWorkouts!$F$21,GG24))))</f>
        <v>0.57</v>
      </c>
      <c r="GI24" s="89">
        <f t="shared" si="143"/>
        <v>56.99999999999999</v>
      </c>
      <c r="GJ24" s="79"/>
      <c r="GK24" s="78">
        <f t="shared" si="121"/>
        <v>0</v>
      </c>
      <c r="GL24" s="80">
        <f t="shared" si="122"/>
        <v>56.99999999999999</v>
      </c>
      <c r="GM24" s="91">
        <f t="shared" si="123"/>
        <v>0.57</v>
      </c>
      <c r="GN24" s="56">
        <f t="shared" si="124"/>
        <v>1354</v>
      </c>
      <c r="GO24" s="60">
        <f t="shared" si="125"/>
        <v>13.54</v>
      </c>
      <c r="GP24" s="57">
        <v>1.35</v>
      </c>
      <c r="GQ24" s="88">
        <f>IF(GP24="","",IF(GP24&lt;MinMaxWorkouts!$E$22,MinMaxWorkouts!$E$22,IF(GP24&gt;MinMaxWorkouts!$F$22,MinMaxWorkouts!$F$22,IF(GP24="M",MinMaxWorkouts!$F$22,GP24))))</f>
        <v>1.35</v>
      </c>
      <c r="GR24" s="89">
        <f t="shared" si="144"/>
        <v>95</v>
      </c>
      <c r="GS24" s="79"/>
      <c r="GT24" s="78">
        <f t="shared" si="126"/>
        <v>0</v>
      </c>
      <c r="GU24" s="80">
        <f t="shared" si="127"/>
        <v>95</v>
      </c>
      <c r="GV24" s="91">
        <f t="shared" si="128"/>
        <v>1.35</v>
      </c>
      <c r="GW24" s="56">
        <f t="shared" si="129"/>
        <v>1449</v>
      </c>
      <c r="GX24" s="60">
        <f t="shared" si="130"/>
        <v>14.49</v>
      </c>
      <c r="GY24" s="57">
        <v>0.52</v>
      </c>
      <c r="GZ24" s="88">
        <f>IF(GY24="","",IF(GY24&lt;MinMaxWorkouts!$E$23,MinMaxWorkouts!$E$23,IF(GY24&gt;MinMaxWorkouts!$F$23,MinMaxWorkouts!$F$23,IF(GY24="M",MinMaxWorkouts!$F$23,GY24))))</f>
        <v>0.52</v>
      </c>
      <c r="HA24" s="89">
        <f t="shared" si="145"/>
        <v>52</v>
      </c>
      <c r="HB24" s="79"/>
      <c r="HC24" s="78">
        <f t="shared" si="131"/>
        <v>0</v>
      </c>
      <c r="HD24" s="80">
        <f t="shared" si="132"/>
        <v>52</v>
      </c>
      <c r="HE24" s="91">
        <f t="shared" si="133"/>
        <v>0.52</v>
      </c>
      <c r="HF24" s="56">
        <f t="shared" si="134"/>
        <v>1501</v>
      </c>
      <c r="HG24" s="60">
        <f t="shared" si="135"/>
        <v>15.01</v>
      </c>
      <c r="HH24" s="57">
        <v>0.49</v>
      </c>
      <c r="HI24" s="88">
        <f>IF(HH24="","",IF(HH24&lt;MinMaxWorkouts!$E$24,MinMaxWorkouts!$E$24,IF(HH24&gt;MinMaxWorkouts!$F$24,MinMaxWorkouts!$F$24,IF(HH24="M",MinMaxWorkouts!$F$24,HH24))))</f>
        <v>0.49</v>
      </c>
      <c r="HJ24" s="89">
        <f t="shared" si="136"/>
        <v>49</v>
      </c>
      <c r="HK24" s="79"/>
      <c r="HL24" s="78">
        <f t="shared" si="137"/>
        <v>0</v>
      </c>
      <c r="HM24" s="80">
        <f t="shared" si="138"/>
        <v>49</v>
      </c>
      <c r="HN24" s="91">
        <f t="shared" si="139"/>
        <v>0.49</v>
      </c>
      <c r="HO24" s="99"/>
      <c r="HP24" s="58"/>
      <c r="HQ24" s="42">
        <f t="shared" si="140"/>
        <v>1550</v>
      </c>
      <c r="HR24" s="57"/>
      <c r="HS24" s="66">
        <f t="shared" si="141"/>
        <v>25.5</v>
      </c>
      <c r="HT24" s="67">
        <v>6</v>
      </c>
      <c r="HU24" s="68">
        <f>IF(B24="","DNS",IF(HS24="","DNF",RANK(HS24,HS$3:HS$49,1)))</f>
        <v>22</v>
      </c>
      <c r="HV24" s="68">
        <f t="shared" si="146"/>
        <v>22</v>
      </c>
    </row>
    <row r="25" spans="1:230" ht="15.75">
      <c r="A25" s="112">
        <v>4</v>
      </c>
      <c r="B25" s="54">
        <f t="shared" si="0"/>
        <v>40</v>
      </c>
      <c r="C25" s="129" t="s">
        <v>224</v>
      </c>
      <c r="D25" s="130" t="str">
        <f>IF(C25="","",LEFT(C25,1))</f>
        <v>B</v>
      </c>
      <c r="E25" s="130">
        <f t="shared" si="1"/>
        <v>6</v>
      </c>
      <c r="F25" s="130" t="str">
        <f t="shared" si="2"/>
        <v> Greer</v>
      </c>
      <c r="G25" s="131" t="s">
        <v>225</v>
      </c>
      <c r="H25" s="130" t="str">
        <f t="shared" si="3"/>
        <v>R</v>
      </c>
      <c r="I25" s="130">
        <f t="shared" si="4"/>
        <v>8</v>
      </c>
      <c r="J25" s="130" t="str">
        <f t="shared" si="5"/>
        <v> Magilton</v>
      </c>
      <c r="K25" s="130" t="str">
        <f t="shared" si="6"/>
        <v>B. Greer/R. Magilton</v>
      </c>
      <c r="L25" s="132" t="s">
        <v>311</v>
      </c>
      <c r="M25" s="122" t="s">
        <v>340</v>
      </c>
      <c r="N25" s="123">
        <v>3</v>
      </c>
      <c r="O25" s="135">
        <f>O24+MinMaxWorkouts!J$2</f>
        <v>0.43263888888888885</v>
      </c>
      <c r="P25" s="55"/>
      <c r="Q25" s="56">
        <f t="shared" si="7"/>
        <v>0</v>
      </c>
      <c r="R25" s="57">
        <v>0.5</v>
      </c>
      <c r="S25" s="77">
        <f>IF(R25="","",IF(R25&lt;MinMaxWorkouts!$E$2,MinMaxWorkouts!$E$2,IF(R25&gt;MinMaxWorkouts!$F$2,MinMaxWorkouts!$F$2,IF(R25="M",MinMaxWorkouts!$D$2,R25))))</f>
        <v>0.5</v>
      </c>
      <c r="T25" s="78">
        <f t="shared" si="8"/>
        <v>50</v>
      </c>
      <c r="U25" s="79"/>
      <c r="V25" s="78">
        <f t="shared" si="9"/>
        <v>0</v>
      </c>
      <c r="W25" s="80">
        <f t="shared" si="10"/>
        <v>50</v>
      </c>
      <c r="X25" s="81">
        <f t="shared" si="11"/>
        <v>0.5</v>
      </c>
      <c r="Y25" s="57">
        <v>0.43</v>
      </c>
      <c r="Z25" s="77">
        <f>IF(Y25="","",IF(Y25&lt;MinMaxWorkouts!$E$3,MinMaxWorkouts!$E$3,IF(Y25&gt;MinMaxWorkouts!$F$3,MinMaxWorkouts!$F$3,IF(Y25="M",MinMaxWorkouts!$F$3,Y25))))</f>
        <v>0.43</v>
      </c>
      <c r="AA25" s="78">
        <f t="shared" si="12"/>
        <v>43</v>
      </c>
      <c r="AB25" s="79"/>
      <c r="AC25" s="78">
        <f t="shared" si="13"/>
        <v>0</v>
      </c>
      <c r="AD25" s="80">
        <f t="shared" si="14"/>
        <v>43</v>
      </c>
      <c r="AE25" s="81">
        <f t="shared" si="15"/>
        <v>0.43</v>
      </c>
      <c r="AF25" s="56">
        <f t="shared" si="16"/>
        <v>93</v>
      </c>
      <c r="AG25" s="60">
        <f t="shared" si="17"/>
        <v>1.33</v>
      </c>
      <c r="AH25" s="57">
        <v>0.56</v>
      </c>
      <c r="AI25" s="104">
        <f>IF(AH25="","",IF(AH25&lt;MinMaxWorkouts!$E$4,MinMaxWorkouts!$E$4,IF(AH25&gt;MinMaxWorkouts!$F$4,MinMaxWorkouts!$F$4,IF(AH25="M",MinMaxWorkouts!$F$4,AH25))))</f>
        <v>0.56</v>
      </c>
      <c r="AJ25" s="78">
        <f t="shared" si="18"/>
        <v>56.00000000000001</v>
      </c>
      <c r="AK25" s="79">
        <v>0.05</v>
      </c>
      <c r="AL25" s="78">
        <f t="shared" si="19"/>
        <v>5</v>
      </c>
      <c r="AM25" s="80">
        <f t="shared" si="20"/>
        <v>61.00000000000001</v>
      </c>
      <c r="AN25" s="81">
        <f t="shared" si="21"/>
        <v>1.01</v>
      </c>
      <c r="AO25" s="56">
        <f t="shared" si="22"/>
        <v>154</v>
      </c>
      <c r="AP25" s="60">
        <f t="shared" si="23"/>
        <v>2.34</v>
      </c>
      <c r="AQ25" s="59">
        <v>0.56</v>
      </c>
      <c r="AR25" s="104">
        <f>IF(AQ25="","",IF(AQ25&lt;MinMaxWorkouts!$E$5,MinMaxWorkouts!$E$5,IF(AQ25&gt;MinMaxWorkouts!$F$5,MinMaxWorkouts!$F$5,IF(AQ25="M",MinMaxWorkouts!$F$5,AQ25))))</f>
        <v>0.56</v>
      </c>
      <c r="AS25" s="78">
        <f t="shared" si="24"/>
        <v>56.00000000000001</v>
      </c>
      <c r="AT25" s="79"/>
      <c r="AU25" s="78">
        <f t="shared" si="25"/>
        <v>0</v>
      </c>
      <c r="AV25" s="80">
        <f t="shared" si="26"/>
        <v>56.00000000000001</v>
      </c>
      <c r="AW25" s="81">
        <f t="shared" si="27"/>
        <v>0.56</v>
      </c>
      <c r="AX25" s="56">
        <f t="shared" si="28"/>
        <v>210</v>
      </c>
      <c r="AY25" s="62">
        <f t="shared" si="29"/>
        <v>3.3</v>
      </c>
      <c r="AZ25" s="57" t="s">
        <v>382</v>
      </c>
      <c r="BA25" s="77">
        <f>IF(AZ25="","",IF(AZ25&lt;MinMaxWorkouts!$E$6,MinMaxWorkouts!$E$6,IF(AZ25&gt;MinMaxWorkouts!$F$6,MinMaxWorkouts!$F$6,IF(AZ25="M",MinMaxWorkouts!$F$6,AZ25))))</f>
        <v>2</v>
      </c>
      <c r="BB25" s="78">
        <f t="shared" si="30"/>
        <v>120</v>
      </c>
      <c r="BC25" s="79"/>
      <c r="BD25" s="78">
        <f t="shared" si="31"/>
        <v>0</v>
      </c>
      <c r="BE25" s="80">
        <f t="shared" si="32"/>
        <v>120</v>
      </c>
      <c r="BF25" s="83">
        <f t="shared" si="33"/>
        <v>2</v>
      </c>
      <c r="BG25" s="56">
        <f t="shared" si="34"/>
        <v>330</v>
      </c>
      <c r="BH25" s="62">
        <f t="shared" si="35"/>
        <v>5.3</v>
      </c>
      <c r="BI25" s="100">
        <f t="shared" si="36"/>
        <v>27</v>
      </c>
      <c r="BJ25" s="57">
        <v>1.37</v>
      </c>
      <c r="BK25" s="77">
        <f>IF(BJ25="","",IF(BJ25&lt;MinMaxWorkouts!$E$7,MinMaxWorkouts!$E$7,IF(BJ25&gt;MinMaxWorkouts!$F$7,MinMaxWorkouts!$F$7,IF(BJ25="M",MinMaxWorkouts!$F$7,BJ25))))</f>
        <v>1.37</v>
      </c>
      <c r="BL25" s="78">
        <f t="shared" si="37"/>
        <v>97.00000000000001</v>
      </c>
      <c r="BM25" s="79"/>
      <c r="BN25" s="78">
        <f t="shared" si="38"/>
        <v>0</v>
      </c>
      <c r="BO25" s="80">
        <f t="shared" si="39"/>
        <v>97.00000000000001</v>
      </c>
      <c r="BP25" s="83">
        <f t="shared" si="40"/>
        <v>1.37</v>
      </c>
      <c r="BQ25" s="56">
        <f t="shared" si="41"/>
        <v>427</v>
      </c>
      <c r="BR25" s="60">
        <f t="shared" si="42"/>
        <v>7.07</v>
      </c>
      <c r="BS25" s="57">
        <v>1.35</v>
      </c>
      <c r="BT25" s="77">
        <f>IF(BS25="","",IF(BS25&lt;MinMaxWorkouts!$E$8,MinMaxWorkouts!$E$8,IF(BS25&gt;MinMaxWorkouts!$F$8,MinMaxWorkouts!$F$8,IF(BS25="M",MinMaxWorkouts!$F$8,BS25))))</f>
        <v>1.35</v>
      </c>
      <c r="BU25" s="78">
        <f t="shared" si="43"/>
        <v>95</v>
      </c>
      <c r="BV25" s="79"/>
      <c r="BW25" s="78">
        <f t="shared" si="44"/>
        <v>0</v>
      </c>
      <c r="BX25" s="80">
        <f t="shared" si="45"/>
        <v>95</v>
      </c>
      <c r="BY25" s="85">
        <f t="shared" si="46"/>
        <v>1.35</v>
      </c>
      <c r="BZ25" s="56">
        <f t="shared" si="47"/>
        <v>522</v>
      </c>
      <c r="CA25" s="63">
        <f t="shared" si="48"/>
        <v>8.42</v>
      </c>
      <c r="CB25" s="57">
        <v>0.47</v>
      </c>
      <c r="CC25" s="88">
        <f>IF(CB25="","",IF(CB25&lt;MinMaxWorkouts!$E$9,MinMaxWorkouts!$E$9,IF(CB25&gt;MinMaxWorkouts!$F$9,MinMaxWorkouts!$F$9,IF(CB25="M",MinMaxWorkouts!$F$9,CB25))))</f>
        <v>0.47</v>
      </c>
      <c r="CD25" s="89">
        <f t="shared" si="49"/>
        <v>47</v>
      </c>
      <c r="CE25" s="79"/>
      <c r="CF25" s="78">
        <f t="shared" si="50"/>
        <v>0</v>
      </c>
      <c r="CG25" s="80">
        <f t="shared" si="51"/>
        <v>47</v>
      </c>
      <c r="CH25" s="85">
        <f t="shared" si="52"/>
        <v>0.47</v>
      </c>
      <c r="CI25" s="56">
        <f t="shared" si="53"/>
        <v>569</v>
      </c>
      <c r="CJ25" s="60">
        <f t="shared" si="54"/>
        <v>9.29</v>
      </c>
      <c r="CK25" s="57">
        <v>0.4</v>
      </c>
      <c r="CL25" s="88">
        <f>IF(CK25="","",IF(CK25&lt;MinMaxWorkouts!$E$10,MinMaxWorkouts!$E$10,IF(CK25&gt;MinMaxWorkouts!$F$10,MinMaxWorkouts!$F$10,IF(CK25="M",MinMaxWorkouts!$F$10,CK25))))</f>
        <v>0.4</v>
      </c>
      <c r="CM25" s="89">
        <f t="shared" si="55"/>
        <v>40</v>
      </c>
      <c r="CN25" s="79"/>
      <c r="CO25" s="78">
        <f t="shared" si="56"/>
        <v>0</v>
      </c>
      <c r="CP25" s="80">
        <f t="shared" si="57"/>
        <v>40</v>
      </c>
      <c r="CQ25" s="85">
        <f t="shared" si="58"/>
        <v>0.4</v>
      </c>
      <c r="CR25" s="56">
        <f t="shared" si="59"/>
        <v>609</v>
      </c>
      <c r="CS25" s="60">
        <f t="shared" si="60"/>
        <v>10.09</v>
      </c>
      <c r="CT25" s="57">
        <v>0.55</v>
      </c>
      <c r="CU25" s="88">
        <f>IF(CT25="","",IF(CT25&lt;MinMaxWorkouts!$E$11,MinMaxWorkouts!$E$11,IF(CT25&gt;MinMaxWorkouts!$F$11,MinMaxWorkouts!$F$11,IF(CT25="M",MinMaxWorkouts!$F$11,CT25))))</f>
        <v>0.55</v>
      </c>
      <c r="CV25" s="89">
        <f t="shared" si="61"/>
        <v>55.00000000000001</v>
      </c>
      <c r="CW25" s="79"/>
      <c r="CX25" s="78">
        <f t="shared" si="62"/>
        <v>0</v>
      </c>
      <c r="CY25" s="80">
        <f t="shared" si="63"/>
        <v>55.00000000000001</v>
      </c>
      <c r="CZ25" s="91">
        <f t="shared" si="64"/>
        <v>0.55</v>
      </c>
      <c r="DA25" s="56">
        <f t="shared" si="65"/>
        <v>664</v>
      </c>
      <c r="DB25" s="60">
        <f t="shared" si="66"/>
        <v>11.04</v>
      </c>
      <c r="DC25" s="57">
        <v>0.54</v>
      </c>
      <c r="DD25" s="88">
        <f>IF(DC25="","",IF(DC25&lt;MinMaxWorkouts!$E$12,MinMaxWorkouts!$E$12,IF(DC25&gt;MinMaxWorkouts!$F$12,MinMaxWorkouts!$F$12,IF(DC25="M",MinMaxWorkouts!$F$12,DC25))))</f>
        <v>0.54</v>
      </c>
      <c r="DE25" s="89">
        <f t="shared" si="67"/>
        <v>54</v>
      </c>
      <c r="DF25" s="79"/>
      <c r="DG25" s="78">
        <f t="shared" si="68"/>
        <v>0</v>
      </c>
      <c r="DH25" s="80">
        <f t="shared" si="69"/>
        <v>54</v>
      </c>
      <c r="DI25" s="91">
        <f t="shared" si="70"/>
        <v>0.54</v>
      </c>
      <c r="DJ25" s="56">
        <f t="shared" si="71"/>
        <v>718</v>
      </c>
      <c r="DK25" s="60">
        <f t="shared" si="72"/>
        <v>11.58</v>
      </c>
      <c r="DL25" s="57" t="s">
        <v>382</v>
      </c>
      <c r="DM25" s="88">
        <f>IF(DL25="","",IF(DL25&lt;MinMaxWorkouts!$E$13,MinMaxWorkouts!$E$13,IF(DL25&gt;MinMaxWorkouts!$F$13,MinMaxWorkouts!$F$13,IF(DL25="M",MinMaxWorkouts!$F$13,DL25))))</f>
        <v>2</v>
      </c>
      <c r="DN25" s="89">
        <f t="shared" si="73"/>
        <v>120</v>
      </c>
      <c r="DO25" s="79"/>
      <c r="DP25" s="78">
        <f t="shared" si="74"/>
        <v>0</v>
      </c>
      <c r="DQ25" s="80">
        <f t="shared" si="75"/>
        <v>120</v>
      </c>
      <c r="DR25" s="91">
        <f t="shared" si="76"/>
        <v>2</v>
      </c>
      <c r="DS25" s="64">
        <f t="shared" si="77"/>
        <v>838</v>
      </c>
      <c r="DT25" s="65">
        <f t="shared" si="78"/>
        <v>13.58</v>
      </c>
      <c r="DU25" s="65">
        <f t="shared" si="79"/>
        <v>13.58</v>
      </c>
      <c r="DV25" s="57">
        <v>1.39</v>
      </c>
      <c r="DW25" s="88">
        <f>IF(DV25="","",IF(DV25&lt;MinMaxWorkouts!$E$14,MinMaxWorkouts!$E$14,IF(DV25&gt;MinMaxWorkouts!$F$14,MinMaxWorkouts!$F$14,IF(DV25="M",MinMaxWorkouts!$F$14,DV25))))</f>
        <v>1.39</v>
      </c>
      <c r="DX25" s="89">
        <f t="shared" si="80"/>
        <v>99</v>
      </c>
      <c r="DY25" s="79"/>
      <c r="DZ25" s="78">
        <f t="shared" si="81"/>
        <v>0</v>
      </c>
      <c r="EA25" s="80">
        <f t="shared" si="82"/>
        <v>99</v>
      </c>
      <c r="EB25" s="91">
        <f t="shared" si="83"/>
        <v>1.3900000000000001</v>
      </c>
      <c r="EC25" s="56">
        <f t="shared" si="84"/>
        <v>937</v>
      </c>
      <c r="ED25" s="57">
        <v>1.29</v>
      </c>
      <c r="EE25" s="88">
        <f>IF(ED25="","",IF(ED25&lt;MinMaxWorkouts!$E$15,MinMaxWorkouts!$E$15,IF(ED25&gt;MinMaxWorkouts!$F$15,MinMaxWorkouts!$F$15,IF(ED25="M",MinMaxWorkouts!$F$15,ED25))))</f>
        <v>1.29</v>
      </c>
      <c r="EF25" s="89">
        <f t="shared" si="85"/>
        <v>89</v>
      </c>
      <c r="EG25" s="79"/>
      <c r="EH25" s="78">
        <f t="shared" si="86"/>
        <v>0</v>
      </c>
      <c r="EI25" s="80">
        <f t="shared" si="87"/>
        <v>89</v>
      </c>
      <c r="EJ25" s="91">
        <f t="shared" si="88"/>
        <v>1.29</v>
      </c>
      <c r="EK25" s="56">
        <f t="shared" si="89"/>
        <v>1026</v>
      </c>
      <c r="EL25" s="60">
        <f t="shared" si="90"/>
        <v>17.06</v>
      </c>
      <c r="EM25" s="57">
        <v>0.45</v>
      </c>
      <c r="EN25" s="88">
        <f>IF(EM25="","",IF(EM25&lt;MinMaxWorkouts!$E$16,MinMaxWorkouts!$E$16,IF(EM25&gt;MinMaxWorkouts!$F$16,MinMaxWorkouts!$F$16,IF(EM25="M",MinMaxWorkouts!$F$16,EM25))))</f>
        <v>0.45</v>
      </c>
      <c r="EO25" s="89">
        <f t="shared" si="91"/>
        <v>45</v>
      </c>
      <c r="EP25" s="79"/>
      <c r="EQ25" s="78">
        <f t="shared" si="92"/>
        <v>0</v>
      </c>
      <c r="ER25" s="80">
        <f t="shared" si="93"/>
        <v>45</v>
      </c>
      <c r="ES25" s="91">
        <f t="shared" si="94"/>
        <v>0.45</v>
      </c>
      <c r="ET25" s="56">
        <f t="shared" si="95"/>
        <v>1071</v>
      </c>
      <c r="EU25" s="60">
        <f t="shared" si="96"/>
        <v>17.51</v>
      </c>
      <c r="EV25" s="57">
        <v>0.53</v>
      </c>
      <c r="EW25" s="77">
        <f>IF(EV25="","",IF(EV25&lt;MinMaxWorkouts!$E$17,MinMaxWorkouts!$E$17,IF(EV25&gt;MinMaxWorkouts!$F$17,MinMaxWorkouts!$F$17,IF(EV25="M",MinMaxWorkouts!$F$17,EV25))))</f>
        <v>0.53</v>
      </c>
      <c r="EX25" s="89">
        <f t="shared" si="97"/>
        <v>53</v>
      </c>
      <c r="EY25" s="79"/>
      <c r="EZ25" s="78">
        <f t="shared" si="98"/>
        <v>0</v>
      </c>
      <c r="FA25" s="80">
        <f t="shared" si="99"/>
        <v>53</v>
      </c>
      <c r="FB25" s="91">
        <f t="shared" si="100"/>
        <v>0.53</v>
      </c>
      <c r="FC25" s="56">
        <f t="shared" si="101"/>
        <v>1124</v>
      </c>
      <c r="FD25" s="60">
        <f t="shared" si="102"/>
        <v>18.44</v>
      </c>
      <c r="FE25" s="57">
        <v>0.58</v>
      </c>
      <c r="FF25" s="77">
        <f>IF(FE25="","",IF(FE25&lt;MinMaxWorkouts!$E$18,MinMaxWorkouts!$E$18,IF(FE25&gt;MinMaxWorkouts!$F$18,MinMaxWorkouts!$F$18,IF(FE25="M",MinMaxWorkouts!$F$18,FE25))))</f>
        <v>0.58</v>
      </c>
      <c r="FG25" s="89">
        <f t="shared" si="103"/>
        <v>57.99999999999999</v>
      </c>
      <c r="FH25" s="79"/>
      <c r="FI25" s="78">
        <f t="shared" si="104"/>
        <v>0</v>
      </c>
      <c r="FJ25" s="96">
        <f t="shared" si="105"/>
        <v>57.99999999999999</v>
      </c>
      <c r="FK25" s="97">
        <f t="shared" si="106"/>
        <v>0.58</v>
      </c>
      <c r="FL25" s="56">
        <f t="shared" si="107"/>
        <v>1182</v>
      </c>
      <c r="FM25" s="60">
        <f t="shared" si="108"/>
        <v>19.42</v>
      </c>
      <c r="FN25" s="61">
        <f>IF(FM25="","",RANK(FM25,FM$3:FM$49,1))</f>
        <v>24</v>
      </c>
      <c r="FO25" s="57">
        <v>1.32</v>
      </c>
      <c r="FP25" s="88">
        <f>IF(FO25="","",IF(FO25&lt;MinMaxWorkouts!$E$19,MinMaxWorkouts!$E$19,IF(FO25&gt;MinMaxWorkouts!$F$19,MinMaxWorkouts!$F$19,IF(FO25="M",MinMaxWorkouts!$F$19,FO25))))</f>
        <v>1.32</v>
      </c>
      <c r="FQ25" s="89">
        <f t="shared" si="109"/>
        <v>92</v>
      </c>
      <c r="FR25" s="79"/>
      <c r="FS25" s="78">
        <f t="shared" si="110"/>
        <v>0</v>
      </c>
      <c r="FT25" s="80">
        <f t="shared" si="111"/>
        <v>92</v>
      </c>
      <c r="FU25" s="91">
        <f t="shared" si="112"/>
        <v>1.32</v>
      </c>
      <c r="FV25" s="56">
        <f t="shared" si="113"/>
        <v>1274</v>
      </c>
      <c r="FW25" s="60">
        <f t="shared" si="114"/>
        <v>12.74</v>
      </c>
      <c r="FX25" s="57">
        <v>0.49</v>
      </c>
      <c r="FY25" s="88">
        <f>IF(FX25="","",IF(FX25&lt;MinMaxWorkouts!$E$20,MinMaxWorkouts!$E$20,IF(FX25&gt;MinMaxWorkouts!$F$20,MinMaxWorkouts!$F$20,IF(FX25="M",MinMaxWorkouts!$F$20,FX25))))</f>
        <v>0.49</v>
      </c>
      <c r="FZ25" s="89">
        <f t="shared" si="115"/>
        <v>49</v>
      </c>
      <c r="GA25" s="79"/>
      <c r="GB25" s="78">
        <f t="shared" si="116"/>
        <v>0</v>
      </c>
      <c r="GC25" s="80">
        <f t="shared" si="117"/>
        <v>49</v>
      </c>
      <c r="GD25" s="91">
        <f t="shared" si="118"/>
        <v>0.49</v>
      </c>
      <c r="GE25" s="56">
        <f t="shared" si="119"/>
        <v>1323</v>
      </c>
      <c r="GF25" s="60">
        <f t="shared" si="120"/>
        <v>13.23</v>
      </c>
      <c r="GG25" s="57">
        <v>0.45</v>
      </c>
      <c r="GH25" s="88">
        <f>IF(GG25="","",IF(GG25&lt;MinMaxWorkouts!$E$21,MinMaxWorkouts!$E$21,IF(GG25&gt;MinMaxWorkouts!$F$21,MinMaxWorkouts!$F$21,IF(GG25="M",MinMaxWorkouts!$F$21,GG25))))</f>
        <v>0.45</v>
      </c>
      <c r="GI25" s="89">
        <f t="shared" si="143"/>
        <v>45</v>
      </c>
      <c r="GJ25" s="79"/>
      <c r="GK25" s="78">
        <f t="shared" si="121"/>
        <v>0</v>
      </c>
      <c r="GL25" s="80">
        <f t="shared" si="122"/>
        <v>45</v>
      </c>
      <c r="GM25" s="91">
        <f t="shared" si="123"/>
        <v>0.45</v>
      </c>
      <c r="GN25" s="56">
        <f t="shared" si="124"/>
        <v>1368</v>
      </c>
      <c r="GO25" s="60">
        <f t="shared" si="125"/>
        <v>13.68</v>
      </c>
      <c r="GP25" s="57">
        <v>1.28</v>
      </c>
      <c r="GQ25" s="88">
        <f>IF(GP25="","",IF(GP25&lt;MinMaxWorkouts!$E$22,MinMaxWorkouts!$E$22,IF(GP25&gt;MinMaxWorkouts!$F$22,MinMaxWorkouts!$F$22,IF(GP25="M",MinMaxWorkouts!$F$22,GP25))))</f>
        <v>1.28</v>
      </c>
      <c r="GR25" s="89">
        <f t="shared" si="144"/>
        <v>88</v>
      </c>
      <c r="GS25" s="79"/>
      <c r="GT25" s="78">
        <f t="shared" si="126"/>
        <v>0</v>
      </c>
      <c r="GU25" s="80">
        <f t="shared" si="127"/>
        <v>88</v>
      </c>
      <c r="GV25" s="91">
        <f t="shared" si="128"/>
        <v>1.28</v>
      </c>
      <c r="GW25" s="56">
        <f t="shared" si="129"/>
        <v>1456</v>
      </c>
      <c r="GX25" s="60">
        <f t="shared" si="130"/>
        <v>14.56</v>
      </c>
      <c r="GY25" s="57">
        <v>0.53</v>
      </c>
      <c r="GZ25" s="88">
        <f>IF(GY25="","",IF(GY25&lt;MinMaxWorkouts!$E$23,MinMaxWorkouts!$E$23,IF(GY25&gt;MinMaxWorkouts!$F$23,MinMaxWorkouts!$F$23,IF(GY25="M",MinMaxWorkouts!$F$23,GY25))))</f>
        <v>0.53</v>
      </c>
      <c r="HA25" s="89">
        <f t="shared" si="145"/>
        <v>53</v>
      </c>
      <c r="HB25" s="79"/>
      <c r="HC25" s="78">
        <f t="shared" si="131"/>
        <v>0</v>
      </c>
      <c r="HD25" s="80">
        <f t="shared" si="132"/>
        <v>53</v>
      </c>
      <c r="HE25" s="91">
        <f t="shared" si="133"/>
        <v>0.53</v>
      </c>
      <c r="HF25" s="56">
        <f t="shared" si="134"/>
        <v>1509</v>
      </c>
      <c r="HG25" s="60">
        <f t="shared" si="135"/>
        <v>15.09</v>
      </c>
      <c r="HH25" s="57">
        <v>0.44</v>
      </c>
      <c r="HI25" s="88">
        <f>IF(HH25="","",IF(HH25&lt;MinMaxWorkouts!$E$24,MinMaxWorkouts!$E$24,IF(HH25&gt;MinMaxWorkouts!$F$24,MinMaxWorkouts!$F$24,IF(HH25="M",MinMaxWorkouts!$F$24,HH25))))</f>
        <v>0.44</v>
      </c>
      <c r="HJ25" s="89">
        <f t="shared" si="136"/>
        <v>44</v>
      </c>
      <c r="HK25" s="79"/>
      <c r="HL25" s="78">
        <f t="shared" si="137"/>
        <v>0</v>
      </c>
      <c r="HM25" s="80">
        <f t="shared" si="138"/>
        <v>44</v>
      </c>
      <c r="HN25" s="91">
        <f t="shared" si="139"/>
        <v>0.44</v>
      </c>
      <c r="HO25" s="99"/>
      <c r="HP25" s="58"/>
      <c r="HQ25" s="42">
        <f t="shared" si="140"/>
        <v>1553</v>
      </c>
      <c r="HR25" s="57"/>
      <c r="HS25" s="66">
        <f t="shared" si="141"/>
        <v>25.53</v>
      </c>
      <c r="HT25" s="67">
        <v>10</v>
      </c>
      <c r="HU25" s="68">
        <f>IF(B25="","DNS",IF(HS25="","DNF",RANK(HS25,HS$3:HS$49,1)))</f>
        <v>23</v>
      </c>
      <c r="HV25" s="68">
        <f t="shared" si="146"/>
        <v>23</v>
      </c>
    </row>
    <row r="26" spans="1:230" ht="15.75">
      <c r="A26" s="112">
        <v>35</v>
      </c>
      <c r="B26" s="54">
        <f t="shared" si="0"/>
        <v>350</v>
      </c>
      <c r="C26" s="129" t="s">
        <v>278</v>
      </c>
      <c r="D26" s="130" t="str">
        <f>LEFT(C26,1)</f>
        <v>D</v>
      </c>
      <c r="E26" s="130">
        <f t="shared" si="1"/>
        <v>6</v>
      </c>
      <c r="F26" s="130" t="str">
        <f t="shared" si="2"/>
        <v> Mutch</v>
      </c>
      <c r="G26" s="131" t="s">
        <v>279</v>
      </c>
      <c r="H26" s="78" t="str">
        <f t="shared" si="3"/>
        <v>J</v>
      </c>
      <c r="I26" s="130">
        <f t="shared" si="4"/>
        <v>6</v>
      </c>
      <c r="J26" s="78" t="str">
        <f t="shared" si="5"/>
        <v> Hart</v>
      </c>
      <c r="K26" s="130" t="str">
        <f t="shared" si="6"/>
        <v>D. Mutch/J. Hart</v>
      </c>
      <c r="L26" s="132" t="s">
        <v>328</v>
      </c>
      <c r="M26" s="122" t="s">
        <v>339</v>
      </c>
      <c r="N26" s="123">
        <v>1</v>
      </c>
      <c r="O26" s="135">
        <f>O25+MinMaxWorkouts!J$2</f>
        <v>0.4333333333333333</v>
      </c>
      <c r="P26" s="55"/>
      <c r="Q26" s="56">
        <f t="shared" si="7"/>
        <v>0</v>
      </c>
      <c r="R26" s="57">
        <v>0.51</v>
      </c>
      <c r="S26" s="77">
        <f>IF(R26="","",IF(R26&lt;MinMaxWorkouts!$E$2,MinMaxWorkouts!$E$2,IF(R26&gt;MinMaxWorkouts!$F$2,MinMaxWorkouts!$F$2,IF(R26="M",MinMaxWorkouts!$D$2,R26))))</f>
        <v>0.51</v>
      </c>
      <c r="T26" s="78">
        <f t="shared" si="8"/>
        <v>51</v>
      </c>
      <c r="U26" s="79"/>
      <c r="V26" s="78">
        <f t="shared" si="9"/>
        <v>0</v>
      </c>
      <c r="W26" s="80">
        <f t="shared" si="10"/>
        <v>51</v>
      </c>
      <c r="X26" s="81">
        <f t="shared" si="11"/>
        <v>0.51</v>
      </c>
      <c r="Y26" s="57">
        <v>0.44</v>
      </c>
      <c r="Z26" s="77">
        <f>IF(Y26="","",IF(Y26&lt;MinMaxWorkouts!$E$3,MinMaxWorkouts!$E$3,IF(Y26&gt;MinMaxWorkouts!$F$3,MinMaxWorkouts!$F$3,IF(Y26="M",MinMaxWorkouts!$F$3,Y26))))</f>
        <v>0.44</v>
      </c>
      <c r="AA26" s="78">
        <f t="shared" si="12"/>
        <v>44</v>
      </c>
      <c r="AB26" s="79"/>
      <c r="AC26" s="78">
        <f t="shared" si="13"/>
        <v>0</v>
      </c>
      <c r="AD26" s="80">
        <f t="shared" si="14"/>
        <v>44</v>
      </c>
      <c r="AE26" s="81">
        <f t="shared" si="15"/>
        <v>0.44</v>
      </c>
      <c r="AF26" s="56">
        <f t="shared" si="16"/>
        <v>95</v>
      </c>
      <c r="AG26" s="60">
        <f t="shared" si="17"/>
        <v>1.35</v>
      </c>
      <c r="AH26" s="57">
        <v>0.56</v>
      </c>
      <c r="AI26" s="104">
        <f>IF(AH26="","",IF(AH26&lt;MinMaxWorkouts!$E$4,MinMaxWorkouts!$E$4,IF(AH26&gt;MinMaxWorkouts!$F$4,MinMaxWorkouts!$F$4,IF(AH26="M",MinMaxWorkouts!$F$4,AH26))))</f>
        <v>0.56</v>
      </c>
      <c r="AJ26" s="78">
        <f t="shared" si="18"/>
        <v>56.00000000000001</v>
      </c>
      <c r="AK26" s="79">
        <v>0.05</v>
      </c>
      <c r="AL26" s="78">
        <f t="shared" si="19"/>
        <v>5</v>
      </c>
      <c r="AM26" s="80">
        <f t="shared" si="20"/>
        <v>61.00000000000001</v>
      </c>
      <c r="AN26" s="81">
        <f t="shared" si="21"/>
        <v>1.01</v>
      </c>
      <c r="AO26" s="56">
        <f t="shared" si="22"/>
        <v>156</v>
      </c>
      <c r="AP26" s="60">
        <f t="shared" si="23"/>
        <v>2.36</v>
      </c>
      <c r="AQ26" s="59">
        <v>0.55</v>
      </c>
      <c r="AR26" s="104">
        <f>IF(AQ26="","",IF(AQ26&lt;MinMaxWorkouts!$E$5,MinMaxWorkouts!$E$5,IF(AQ26&gt;MinMaxWorkouts!$F$5,MinMaxWorkouts!$F$5,IF(AQ26="M",MinMaxWorkouts!$F$5,AQ26))))</f>
        <v>0.55</v>
      </c>
      <c r="AS26" s="78">
        <f t="shared" si="24"/>
        <v>55.00000000000001</v>
      </c>
      <c r="AT26" s="79"/>
      <c r="AU26" s="78">
        <f t="shared" si="25"/>
        <v>0</v>
      </c>
      <c r="AV26" s="80">
        <f t="shared" si="26"/>
        <v>55.00000000000001</v>
      </c>
      <c r="AW26" s="81">
        <f t="shared" si="27"/>
        <v>0.55</v>
      </c>
      <c r="AX26" s="56">
        <f t="shared" si="28"/>
        <v>211</v>
      </c>
      <c r="AY26" s="62">
        <f t="shared" si="29"/>
        <v>3.31</v>
      </c>
      <c r="AZ26" s="57" t="s">
        <v>382</v>
      </c>
      <c r="BA26" s="77">
        <f>IF(AZ26="","",IF(AZ26&lt;MinMaxWorkouts!$E$6,MinMaxWorkouts!$E$6,IF(AZ26&gt;MinMaxWorkouts!$F$6,MinMaxWorkouts!$F$6,IF(AZ26="M",MinMaxWorkouts!$F$6,AZ26))))</f>
        <v>2</v>
      </c>
      <c r="BB26" s="78">
        <f t="shared" si="30"/>
        <v>120</v>
      </c>
      <c r="BC26" s="79"/>
      <c r="BD26" s="78">
        <f t="shared" si="31"/>
        <v>0</v>
      </c>
      <c r="BE26" s="80">
        <f t="shared" si="32"/>
        <v>120</v>
      </c>
      <c r="BF26" s="83">
        <f t="shared" si="33"/>
        <v>2</v>
      </c>
      <c r="BG26" s="56">
        <f t="shared" si="34"/>
        <v>331</v>
      </c>
      <c r="BH26" s="62">
        <f t="shared" si="35"/>
        <v>5.31</v>
      </c>
      <c r="BI26" s="100">
        <f t="shared" si="36"/>
        <v>28</v>
      </c>
      <c r="BJ26" s="57">
        <v>1.37</v>
      </c>
      <c r="BK26" s="77">
        <f>IF(BJ26="","",IF(BJ26&lt;MinMaxWorkouts!$E$7,MinMaxWorkouts!$E$7,IF(BJ26&gt;MinMaxWorkouts!$F$7,MinMaxWorkouts!$F$7,IF(BJ26="M",MinMaxWorkouts!$F$7,BJ26))))</f>
        <v>1.37</v>
      </c>
      <c r="BL26" s="78">
        <f t="shared" si="37"/>
        <v>97.00000000000001</v>
      </c>
      <c r="BM26" s="79"/>
      <c r="BN26" s="78">
        <f t="shared" si="38"/>
        <v>0</v>
      </c>
      <c r="BO26" s="80">
        <f t="shared" si="39"/>
        <v>97.00000000000001</v>
      </c>
      <c r="BP26" s="83">
        <f t="shared" si="40"/>
        <v>1.37</v>
      </c>
      <c r="BQ26" s="56">
        <f t="shared" si="41"/>
        <v>428</v>
      </c>
      <c r="BR26" s="60">
        <f t="shared" si="42"/>
        <v>7.08</v>
      </c>
      <c r="BS26" s="57">
        <v>1.33</v>
      </c>
      <c r="BT26" s="77">
        <f>IF(BS26="","",IF(BS26&lt;MinMaxWorkouts!$E$8,MinMaxWorkouts!$E$8,IF(BS26&gt;MinMaxWorkouts!$F$8,MinMaxWorkouts!$F$8,IF(BS26="M",MinMaxWorkouts!$F$8,BS26))))</f>
        <v>1.33</v>
      </c>
      <c r="BU26" s="78">
        <f t="shared" si="43"/>
        <v>93</v>
      </c>
      <c r="BV26" s="79"/>
      <c r="BW26" s="78">
        <f t="shared" si="44"/>
        <v>0</v>
      </c>
      <c r="BX26" s="80">
        <f t="shared" si="45"/>
        <v>93</v>
      </c>
      <c r="BY26" s="85">
        <f t="shared" si="46"/>
        <v>1.33</v>
      </c>
      <c r="BZ26" s="56">
        <f t="shared" si="47"/>
        <v>521</v>
      </c>
      <c r="CA26" s="63">
        <f t="shared" si="48"/>
        <v>8.41</v>
      </c>
      <c r="CB26" s="57">
        <v>0.57</v>
      </c>
      <c r="CC26" s="88">
        <f>IF(CB26="","",IF(CB26&lt;MinMaxWorkouts!$E$9,MinMaxWorkouts!$E$9,IF(CB26&gt;MinMaxWorkouts!$F$9,MinMaxWorkouts!$F$9,IF(CB26="M",MinMaxWorkouts!$F$9,CB26))))</f>
        <v>0.57</v>
      </c>
      <c r="CD26" s="89">
        <f t="shared" si="49"/>
        <v>56.99999999999999</v>
      </c>
      <c r="CE26" s="79"/>
      <c r="CF26" s="78">
        <f t="shared" si="50"/>
        <v>0</v>
      </c>
      <c r="CG26" s="80">
        <f t="shared" si="51"/>
        <v>56.99999999999999</v>
      </c>
      <c r="CH26" s="85">
        <f t="shared" si="52"/>
        <v>0.57</v>
      </c>
      <c r="CI26" s="56">
        <f t="shared" si="53"/>
        <v>578</v>
      </c>
      <c r="CJ26" s="60">
        <f t="shared" si="54"/>
        <v>9.38</v>
      </c>
      <c r="CK26" s="57">
        <v>0.46</v>
      </c>
      <c r="CL26" s="88">
        <f>IF(CK26="","",IF(CK26&lt;MinMaxWorkouts!$E$10,MinMaxWorkouts!$E$10,IF(CK26&gt;MinMaxWorkouts!$F$10,MinMaxWorkouts!$F$10,IF(CK26="M",MinMaxWorkouts!$F$10,CK26))))</f>
        <v>0.46</v>
      </c>
      <c r="CM26" s="89">
        <f t="shared" si="55"/>
        <v>46</v>
      </c>
      <c r="CN26" s="79"/>
      <c r="CO26" s="78">
        <f t="shared" si="56"/>
        <v>0</v>
      </c>
      <c r="CP26" s="80">
        <f t="shared" si="57"/>
        <v>46</v>
      </c>
      <c r="CQ26" s="85">
        <f t="shared" si="58"/>
        <v>0.46</v>
      </c>
      <c r="CR26" s="56">
        <f t="shared" si="59"/>
        <v>624</v>
      </c>
      <c r="CS26" s="60">
        <f t="shared" si="60"/>
        <v>10.24</v>
      </c>
      <c r="CT26" s="57">
        <v>1.12</v>
      </c>
      <c r="CU26" s="88">
        <f>IF(CT26="","",IF(CT26&lt;MinMaxWorkouts!$E$11,MinMaxWorkouts!$E$11,IF(CT26&gt;MinMaxWorkouts!$F$11,MinMaxWorkouts!$F$11,IF(CT26="M",MinMaxWorkouts!$F$11,CT26))))</f>
        <v>1.12</v>
      </c>
      <c r="CV26" s="89">
        <f t="shared" si="61"/>
        <v>72.00000000000001</v>
      </c>
      <c r="CW26" s="79">
        <v>0.05</v>
      </c>
      <c r="CX26" s="78">
        <f t="shared" si="62"/>
        <v>5</v>
      </c>
      <c r="CY26" s="80">
        <f t="shared" si="63"/>
        <v>77.00000000000001</v>
      </c>
      <c r="CZ26" s="91">
        <f t="shared" si="64"/>
        <v>1.1700000000000002</v>
      </c>
      <c r="DA26" s="56">
        <f t="shared" si="65"/>
        <v>701</v>
      </c>
      <c r="DB26" s="60">
        <f t="shared" si="66"/>
        <v>11.41</v>
      </c>
      <c r="DC26" s="57">
        <v>0.55</v>
      </c>
      <c r="DD26" s="88">
        <f>IF(DC26="","",IF(DC26&lt;MinMaxWorkouts!$E$12,MinMaxWorkouts!$E$12,IF(DC26&gt;MinMaxWorkouts!$F$12,MinMaxWorkouts!$F$12,IF(DC26="M",MinMaxWorkouts!$F$12,DC26))))</f>
        <v>0.55</v>
      </c>
      <c r="DE26" s="89">
        <f t="shared" si="67"/>
        <v>55.00000000000001</v>
      </c>
      <c r="DF26" s="79"/>
      <c r="DG26" s="78">
        <f t="shared" si="68"/>
        <v>0</v>
      </c>
      <c r="DH26" s="80">
        <f t="shared" si="69"/>
        <v>55.00000000000001</v>
      </c>
      <c r="DI26" s="91">
        <f t="shared" si="70"/>
        <v>0.55</v>
      </c>
      <c r="DJ26" s="56">
        <f t="shared" si="71"/>
        <v>756</v>
      </c>
      <c r="DK26" s="60">
        <f t="shared" si="72"/>
        <v>12.36</v>
      </c>
      <c r="DL26" s="57">
        <v>1</v>
      </c>
      <c r="DM26" s="88">
        <f>IF(DL26="","",IF(DL26&lt;MinMaxWorkouts!$E$13,MinMaxWorkouts!$E$13,IF(DL26&gt;MinMaxWorkouts!$F$13,MinMaxWorkouts!$F$13,IF(DL26="M",MinMaxWorkouts!$F$13,DL26))))</f>
        <v>1</v>
      </c>
      <c r="DN26" s="89">
        <f t="shared" si="73"/>
        <v>60</v>
      </c>
      <c r="DO26" s="79"/>
      <c r="DP26" s="78">
        <f t="shared" si="74"/>
        <v>0</v>
      </c>
      <c r="DQ26" s="80">
        <f t="shared" si="75"/>
        <v>60</v>
      </c>
      <c r="DR26" s="91">
        <f t="shared" si="76"/>
        <v>1</v>
      </c>
      <c r="DS26" s="64">
        <f t="shared" si="77"/>
        <v>816</v>
      </c>
      <c r="DT26" s="65">
        <f t="shared" si="78"/>
        <v>13.36</v>
      </c>
      <c r="DU26" s="65">
        <f t="shared" si="79"/>
        <v>13.36</v>
      </c>
      <c r="DV26" s="57">
        <v>1.34</v>
      </c>
      <c r="DW26" s="88">
        <f>IF(DV26="","",IF(DV26&lt;MinMaxWorkouts!$E$14,MinMaxWorkouts!$E$14,IF(DV26&gt;MinMaxWorkouts!$F$14,MinMaxWorkouts!$F$14,IF(DV26="M",MinMaxWorkouts!$F$14,DV26))))</f>
        <v>1.34</v>
      </c>
      <c r="DX26" s="89">
        <f t="shared" si="80"/>
        <v>94</v>
      </c>
      <c r="DY26" s="79"/>
      <c r="DZ26" s="78">
        <f t="shared" si="81"/>
        <v>0</v>
      </c>
      <c r="EA26" s="80">
        <f t="shared" si="82"/>
        <v>94</v>
      </c>
      <c r="EB26" s="91">
        <f t="shared" si="83"/>
        <v>1.34</v>
      </c>
      <c r="EC26" s="56">
        <f t="shared" si="84"/>
        <v>910</v>
      </c>
      <c r="ED26" s="57">
        <v>1.3</v>
      </c>
      <c r="EE26" s="88">
        <f>IF(ED26="","",IF(ED26&lt;MinMaxWorkouts!$E$15,MinMaxWorkouts!$E$15,IF(ED26&gt;MinMaxWorkouts!$F$15,MinMaxWorkouts!$F$15,IF(ED26="M",MinMaxWorkouts!$F$15,ED26))))</f>
        <v>1.3</v>
      </c>
      <c r="EF26" s="89">
        <f t="shared" si="85"/>
        <v>90</v>
      </c>
      <c r="EG26" s="79"/>
      <c r="EH26" s="78">
        <f t="shared" si="86"/>
        <v>0</v>
      </c>
      <c r="EI26" s="80">
        <f t="shared" si="87"/>
        <v>90</v>
      </c>
      <c r="EJ26" s="91">
        <f t="shared" si="88"/>
        <v>1.3</v>
      </c>
      <c r="EK26" s="56">
        <f t="shared" si="89"/>
        <v>1000</v>
      </c>
      <c r="EL26" s="60">
        <f t="shared" si="90"/>
        <v>16.4</v>
      </c>
      <c r="EM26" s="57">
        <v>0.49</v>
      </c>
      <c r="EN26" s="88">
        <f>IF(EM26="","",IF(EM26&lt;MinMaxWorkouts!$E$16,MinMaxWorkouts!$E$16,IF(EM26&gt;MinMaxWorkouts!$F$16,MinMaxWorkouts!$F$16,IF(EM26="M",MinMaxWorkouts!$F$16,EM26))))</f>
        <v>0.49</v>
      </c>
      <c r="EO26" s="89">
        <f t="shared" si="91"/>
        <v>49</v>
      </c>
      <c r="EP26" s="79"/>
      <c r="EQ26" s="78">
        <f t="shared" si="92"/>
        <v>0</v>
      </c>
      <c r="ER26" s="80">
        <f t="shared" si="93"/>
        <v>49</v>
      </c>
      <c r="ES26" s="91">
        <f t="shared" si="94"/>
        <v>0.49</v>
      </c>
      <c r="ET26" s="56">
        <f t="shared" si="95"/>
        <v>1049</v>
      </c>
      <c r="EU26" s="60">
        <f t="shared" si="96"/>
        <v>17.29</v>
      </c>
      <c r="EV26" s="57">
        <v>0.52</v>
      </c>
      <c r="EW26" s="77">
        <f>IF(EV26="","",IF(EV26&lt;MinMaxWorkouts!$E$17,MinMaxWorkouts!$E$17,IF(EV26&gt;MinMaxWorkouts!$F$17,MinMaxWorkouts!$F$17,IF(EV26="M",MinMaxWorkouts!$F$17,EV26))))</f>
        <v>0.52</v>
      </c>
      <c r="EX26" s="89">
        <f t="shared" si="97"/>
        <v>52</v>
      </c>
      <c r="EY26" s="79"/>
      <c r="EZ26" s="78">
        <f t="shared" si="98"/>
        <v>0</v>
      </c>
      <c r="FA26" s="80">
        <f t="shared" si="99"/>
        <v>52</v>
      </c>
      <c r="FB26" s="91">
        <f t="shared" si="100"/>
        <v>0.52</v>
      </c>
      <c r="FC26" s="56">
        <f t="shared" si="101"/>
        <v>1101</v>
      </c>
      <c r="FD26" s="60">
        <f t="shared" si="102"/>
        <v>18.21</v>
      </c>
      <c r="FE26" s="57">
        <v>1</v>
      </c>
      <c r="FF26" s="77">
        <f>IF(FE26="","",IF(FE26&lt;MinMaxWorkouts!$E$18,MinMaxWorkouts!$E$18,IF(FE26&gt;MinMaxWorkouts!$F$18,MinMaxWorkouts!$F$18,IF(FE26="M",MinMaxWorkouts!$F$18,FE26))))</f>
        <v>1</v>
      </c>
      <c r="FG26" s="89">
        <f t="shared" si="103"/>
        <v>60</v>
      </c>
      <c r="FH26" s="79"/>
      <c r="FI26" s="78">
        <f t="shared" si="104"/>
        <v>0</v>
      </c>
      <c r="FJ26" s="96">
        <f t="shared" si="105"/>
        <v>60</v>
      </c>
      <c r="FK26" s="97">
        <f t="shared" si="106"/>
        <v>1</v>
      </c>
      <c r="FL26" s="56">
        <f t="shared" si="107"/>
        <v>1161</v>
      </c>
      <c r="FM26" s="60">
        <f t="shared" si="108"/>
        <v>19.21</v>
      </c>
      <c r="FN26" s="61">
        <f>IF(FM26="","",RANK(FM26,FM$3:FM$49,1))</f>
        <v>21</v>
      </c>
      <c r="FO26" s="57">
        <v>1.31</v>
      </c>
      <c r="FP26" s="88">
        <f>IF(FO26="","",IF(FO26&lt;MinMaxWorkouts!$E$19,MinMaxWorkouts!$E$19,IF(FO26&gt;MinMaxWorkouts!$F$19,MinMaxWorkouts!$F$19,IF(FO26="M",MinMaxWorkouts!$F$19,FO26))))</f>
        <v>1.31</v>
      </c>
      <c r="FQ26" s="89">
        <f t="shared" si="109"/>
        <v>91</v>
      </c>
      <c r="FR26" s="79"/>
      <c r="FS26" s="78">
        <f t="shared" si="110"/>
        <v>0</v>
      </c>
      <c r="FT26" s="80">
        <f t="shared" si="111"/>
        <v>91</v>
      </c>
      <c r="FU26" s="91">
        <f t="shared" si="112"/>
        <v>1.31</v>
      </c>
      <c r="FV26" s="56">
        <f t="shared" si="113"/>
        <v>1252</v>
      </c>
      <c r="FW26" s="60">
        <f t="shared" si="114"/>
        <v>12.52</v>
      </c>
      <c r="FX26" s="57">
        <v>0.56</v>
      </c>
      <c r="FY26" s="88">
        <f>IF(FX26="","",IF(FX26&lt;MinMaxWorkouts!$E$20,MinMaxWorkouts!$E$20,IF(FX26&gt;MinMaxWorkouts!$F$20,MinMaxWorkouts!$F$20,IF(FX26="M",MinMaxWorkouts!$F$20,FX26))))</f>
        <v>0.56</v>
      </c>
      <c r="FZ26" s="89">
        <f t="shared" si="115"/>
        <v>56.00000000000001</v>
      </c>
      <c r="GA26" s="79">
        <v>0.05</v>
      </c>
      <c r="GB26" s="78">
        <f t="shared" si="116"/>
        <v>5</v>
      </c>
      <c r="GC26" s="80">
        <f t="shared" si="117"/>
        <v>61.00000000000001</v>
      </c>
      <c r="GD26" s="91">
        <f t="shared" si="118"/>
        <v>1.01</v>
      </c>
      <c r="GE26" s="56">
        <f t="shared" si="119"/>
        <v>1313</v>
      </c>
      <c r="GF26" s="60">
        <f t="shared" si="120"/>
        <v>13.13</v>
      </c>
      <c r="GG26" s="57">
        <v>0.46</v>
      </c>
      <c r="GH26" s="88">
        <f>IF(GG26="","",IF(GG26&lt;MinMaxWorkouts!$E$21,MinMaxWorkouts!$E$21,IF(GG26&gt;MinMaxWorkouts!$F$21,MinMaxWorkouts!$F$21,IF(GG26="M",MinMaxWorkouts!$F$21,GG26))))</f>
        <v>0.46</v>
      </c>
      <c r="GI26" s="89">
        <f t="shared" si="143"/>
        <v>46</v>
      </c>
      <c r="GJ26" s="79"/>
      <c r="GK26" s="78">
        <f t="shared" si="121"/>
        <v>0</v>
      </c>
      <c r="GL26" s="80">
        <f t="shared" si="122"/>
        <v>46</v>
      </c>
      <c r="GM26" s="91">
        <f t="shared" si="123"/>
        <v>0.46</v>
      </c>
      <c r="GN26" s="56">
        <f t="shared" si="124"/>
        <v>1359</v>
      </c>
      <c r="GO26" s="60">
        <f t="shared" si="125"/>
        <v>13.59</v>
      </c>
      <c r="GP26" s="57">
        <v>1.3</v>
      </c>
      <c r="GQ26" s="88">
        <f>IF(GP26="","",IF(GP26&lt;MinMaxWorkouts!$E$22,MinMaxWorkouts!$E$22,IF(GP26&gt;MinMaxWorkouts!$F$22,MinMaxWorkouts!$F$22,IF(GP26="M",MinMaxWorkouts!$F$22,GP26))))</f>
        <v>1.3</v>
      </c>
      <c r="GR26" s="89">
        <f t="shared" si="144"/>
        <v>90</v>
      </c>
      <c r="GS26" s="79"/>
      <c r="GT26" s="78">
        <f t="shared" si="126"/>
        <v>0</v>
      </c>
      <c r="GU26" s="80">
        <f t="shared" si="127"/>
        <v>90</v>
      </c>
      <c r="GV26" s="91">
        <f t="shared" si="128"/>
        <v>1.3</v>
      </c>
      <c r="GW26" s="56">
        <f t="shared" si="129"/>
        <v>1449</v>
      </c>
      <c r="GX26" s="60">
        <f t="shared" si="130"/>
        <v>14.49</v>
      </c>
      <c r="GY26" s="57">
        <v>0.58</v>
      </c>
      <c r="GZ26" s="88">
        <f>IF(GY26="","",IF(GY26&lt;MinMaxWorkouts!$E$23,MinMaxWorkouts!$E$23,IF(GY26&gt;MinMaxWorkouts!$F$23,MinMaxWorkouts!$F$23,IF(GY26="M",MinMaxWorkouts!$F$23,GY26))))</f>
        <v>0.58</v>
      </c>
      <c r="HA26" s="89">
        <f t="shared" si="145"/>
        <v>57.99999999999999</v>
      </c>
      <c r="HB26" s="79"/>
      <c r="HC26" s="78">
        <f t="shared" si="131"/>
        <v>0</v>
      </c>
      <c r="HD26" s="80">
        <f t="shared" si="132"/>
        <v>57.99999999999999</v>
      </c>
      <c r="HE26" s="91">
        <f t="shared" si="133"/>
        <v>0.58</v>
      </c>
      <c r="HF26" s="56">
        <f t="shared" si="134"/>
        <v>1507</v>
      </c>
      <c r="HG26" s="60">
        <f t="shared" si="135"/>
        <v>15.07</v>
      </c>
      <c r="HH26" s="57">
        <v>0.5</v>
      </c>
      <c r="HI26" s="88">
        <f>IF(HH26="","",IF(HH26&lt;MinMaxWorkouts!$E$24,MinMaxWorkouts!$E$24,IF(HH26&gt;MinMaxWorkouts!$F$24,MinMaxWorkouts!$F$24,IF(HH26="M",MinMaxWorkouts!$F$24,HH26))))</f>
        <v>0.5</v>
      </c>
      <c r="HJ26" s="89">
        <f t="shared" si="136"/>
        <v>50</v>
      </c>
      <c r="HK26" s="79"/>
      <c r="HL26" s="78">
        <f t="shared" si="137"/>
        <v>0</v>
      </c>
      <c r="HM26" s="80">
        <f t="shared" si="138"/>
        <v>50</v>
      </c>
      <c r="HN26" s="91">
        <f t="shared" si="139"/>
        <v>0.5</v>
      </c>
      <c r="HO26" s="99"/>
      <c r="HP26" s="58"/>
      <c r="HQ26" s="42">
        <f t="shared" si="140"/>
        <v>1557</v>
      </c>
      <c r="HR26" s="57"/>
      <c r="HS26" s="66">
        <f t="shared" si="141"/>
        <v>25.57</v>
      </c>
      <c r="HT26" s="67">
        <v>7</v>
      </c>
      <c r="HU26" s="68">
        <f>IF(B26="","DNS",IF(HS26="","DNF",RANK(HS26,HS$3:HS$49,1)))</f>
        <v>24</v>
      </c>
      <c r="HV26" s="68">
        <f t="shared" si="146"/>
        <v>24</v>
      </c>
    </row>
    <row r="27" spans="1:230" ht="15.75">
      <c r="A27" s="112">
        <v>46</v>
      </c>
      <c r="B27" s="54">
        <f t="shared" si="0"/>
        <v>460</v>
      </c>
      <c r="C27" s="129" t="s">
        <v>296</v>
      </c>
      <c r="D27" s="130" t="str">
        <f>IF(C27="","",LEFT(C27,1))</f>
        <v>D</v>
      </c>
      <c r="E27" s="130">
        <f t="shared" si="1"/>
        <v>6</v>
      </c>
      <c r="F27" s="130" t="str">
        <f t="shared" si="2"/>
        <v> Cochrane</v>
      </c>
      <c r="G27" s="131" t="s">
        <v>297</v>
      </c>
      <c r="H27" s="78" t="str">
        <f t="shared" si="3"/>
        <v>A</v>
      </c>
      <c r="I27" s="130">
        <f t="shared" si="4"/>
        <v>5</v>
      </c>
      <c r="J27" s="78" t="str">
        <f t="shared" si="5"/>
        <v> Lyttle</v>
      </c>
      <c r="K27" s="130" t="str">
        <f t="shared" si="6"/>
        <v>D. Cochrane/A. Lyttle</v>
      </c>
      <c r="L27" s="132" t="s">
        <v>208</v>
      </c>
      <c r="M27" s="122" t="s">
        <v>368</v>
      </c>
      <c r="N27" s="123">
        <v>1</v>
      </c>
      <c r="O27" s="135">
        <f>O26+MinMaxWorkouts!J$2</f>
        <v>0.43402777777777773</v>
      </c>
      <c r="P27" s="55"/>
      <c r="Q27" s="56">
        <f t="shared" si="7"/>
        <v>0</v>
      </c>
      <c r="R27" s="57">
        <v>0.55</v>
      </c>
      <c r="S27" s="77">
        <f>IF(R27="","",IF(R27&lt;MinMaxWorkouts!$E$2,MinMaxWorkouts!$E$2,IF(R27&gt;MinMaxWorkouts!$F$2,MinMaxWorkouts!$F$2,IF(R27="M",MinMaxWorkouts!$D$2,R27))))</f>
        <v>0.55</v>
      </c>
      <c r="T27" s="78">
        <f t="shared" si="8"/>
        <v>55.00000000000001</v>
      </c>
      <c r="U27" s="79"/>
      <c r="V27" s="78">
        <f t="shared" si="9"/>
        <v>0</v>
      </c>
      <c r="W27" s="80">
        <f t="shared" si="10"/>
        <v>55.00000000000001</v>
      </c>
      <c r="X27" s="81">
        <f t="shared" si="11"/>
        <v>0.55</v>
      </c>
      <c r="Y27" s="57">
        <v>0.4</v>
      </c>
      <c r="Z27" s="77">
        <f>IF(Y27="","",IF(Y27&lt;MinMaxWorkouts!$E$3,MinMaxWorkouts!$E$3,IF(Y27&gt;MinMaxWorkouts!$F$3,MinMaxWorkouts!$F$3,IF(Y27="M",MinMaxWorkouts!$F$3,Y27))))</f>
        <v>0.4</v>
      </c>
      <c r="AA27" s="78">
        <f t="shared" si="12"/>
        <v>40</v>
      </c>
      <c r="AB27" s="79"/>
      <c r="AC27" s="78">
        <f t="shared" si="13"/>
        <v>0</v>
      </c>
      <c r="AD27" s="80">
        <f t="shared" si="14"/>
        <v>40</v>
      </c>
      <c r="AE27" s="81">
        <f t="shared" si="15"/>
        <v>0.4</v>
      </c>
      <c r="AF27" s="56">
        <f t="shared" si="16"/>
        <v>95</v>
      </c>
      <c r="AG27" s="60">
        <f t="shared" si="17"/>
        <v>1.35</v>
      </c>
      <c r="AH27" s="57">
        <v>0.57</v>
      </c>
      <c r="AI27" s="104">
        <f>IF(AH27="","",IF(AH27&lt;MinMaxWorkouts!$E$4,MinMaxWorkouts!$E$4,IF(AH27&gt;MinMaxWorkouts!$F$4,MinMaxWorkouts!$F$4,IF(AH27="M",MinMaxWorkouts!$F$4,AH27))))</f>
        <v>0.57</v>
      </c>
      <c r="AJ27" s="78">
        <f t="shared" si="18"/>
        <v>56.99999999999999</v>
      </c>
      <c r="AK27" s="79"/>
      <c r="AL27" s="78">
        <f t="shared" si="19"/>
        <v>0</v>
      </c>
      <c r="AM27" s="80">
        <f t="shared" si="20"/>
        <v>56.99999999999999</v>
      </c>
      <c r="AN27" s="81">
        <f t="shared" si="21"/>
        <v>0.57</v>
      </c>
      <c r="AO27" s="56">
        <f t="shared" si="22"/>
        <v>152</v>
      </c>
      <c r="AP27" s="60">
        <f t="shared" si="23"/>
        <v>2.32</v>
      </c>
      <c r="AQ27" s="59">
        <v>0.53</v>
      </c>
      <c r="AR27" s="104">
        <f>IF(AQ27="","",IF(AQ27&lt;MinMaxWorkouts!$E$5,MinMaxWorkouts!$E$5,IF(AQ27&gt;MinMaxWorkouts!$F$5,MinMaxWorkouts!$F$5,IF(AQ27="M",MinMaxWorkouts!$F$5,AQ27))))</f>
        <v>0.53</v>
      </c>
      <c r="AS27" s="78">
        <f t="shared" si="24"/>
        <v>53</v>
      </c>
      <c r="AT27" s="79"/>
      <c r="AU27" s="78">
        <f t="shared" si="25"/>
        <v>0</v>
      </c>
      <c r="AV27" s="80">
        <f t="shared" si="26"/>
        <v>53</v>
      </c>
      <c r="AW27" s="81">
        <f t="shared" si="27"/>
        <v>0.53</v>
      </c>
      <c r="AX27" s="56">
        <f t="shared" si="28"/>
        <v>205</v>
      </c>
      <c r="AY27" s="62">
        <f t="shared" si="29"/>
        <v>3.25</v>
      </c>
      <c r="AZ27" s="57">
        <v>1</v>
      </c>
      <c r="BA27" s="77">
        <f>IF(AZ27="","",IF(AZ27&lt;MinMaxWorkouts!$E$6,MinMaxWorkouts!$E$6,IF(AZ27&gt;MinMaxWorkouts!$F$6,MinMaxWorkouts!$F$6,IF(AZ27="M",MinMaxWorkouts!$F$6,AZ27))))</f>
        <v>1</v>
      </c>
      <c r="BB27" s="78">
        <f t="shared" si="30"/>
        <v>60</v>
      </c>
      <c r="BC27" s="79"/>
      <c r="BD27" s="78">
        <f t="shared" si="31"/>
        <v>0</v>
      </c>
      <c r="BE27" s="80">
        <f t="shared" si="32"/>
        <v>60</v>
      </c>
      <c r="BF27" s="83">
        <f t="shared" si="33"/>
        <v>1</v>
      </c>
      <c r="BG27" s="56">
        <f t="shared" si="34"/>
        <v>265</v>
      </c>
      <c r="BH27" s="62">
        <f t="shared" si="35"/>
        <v>4.25</v>
      </c>
      <c r="BI27" s="100">
        <f t="shared" si="36"/>
        <v>8</v>
      </c>
      <c r="BJ27" s="57">
        <v>1.32</v>
      </c>
      <c r="BK27" s="77">
        <f>IF(BJ27="","",IF(BJ27&lt;MinMaxWorkouts!$E$7,MinMaxWorkouts!$E$7,IF(BJ27&gt;MinMaxWorkouts!$F$7,MinMaxWorkouts!$F$7,IF(BJ27="M",MinMaxWorkouts!$F$7,BJ27))))</f>
        <v>1.32</v>
      </c>
      <c r="BL27" s="78">
        <f t="shared" si="37"/>
        <v>92</v>
      </c>
      <c r="BM27" s="79"/>
      <c r="BN27" s="78">
        <f t="shared" si="38"/>
        <v>0</v>
      </c>
      <c r="BO27" s="80">
        <f t="shared" si="39"/>
        <v>92</v>
      </c>
      <c r="BP27" s="83">
        <f t="shared" si="40"/>
        <v>1.32</v>
      </c>
      <c r="BQ27" s="56">
        <f t="shared" si="41"/>
        <v>357</v>
      </c>
      <c r="BR27" s="60">
        <f t="shared" si="42"/>
        <v>5.57</v>
      </c>
      <c r="BS27" s="57">
        <v>1.32</v>
      </c>
      <c r="BT27" s="77">
        <f>IF(BS27="","",IF(BS27&lt;MinMaxWorkouts!$E$8,MinMaxWorkouts!$E$8,IF(BS27&gt;MinMaxWorkouts!$F$8,MinMaxWorkouts!$F$8,IF(BS27="M",MinMaxWorkouts!$F$8,BS27))))</f>
        <v>1.32</v>
      </c>
      <c r="BU27" s="78">
        <f t="shared" si="43"/>
        <v>92</v>
      </c>
      <c r="BV27" s="79">
        <v>0.05</v>
      </c>
      <c r="BW27" s="78">
        <f t="shared" si="44"/>
        <v>5</v>
      </c>
      <c r="BX27" s="80">
        <f t="shared" si="45"/>
        <v>97</v>
      </c>
      <c r="BY27" s="85">
        <f t="shared" si="46"/>
        <v>1.37</v>
      </c>
      <c r="BZ27" s="56">
        <f t="shared" si="47"/>
        <v>454</v>
      </c>
      <c r="CA27" s="63">
        <f t="shared" si="48"/>
        <v>7.34</v>
      </c>
      <c r="CB27" s="57">
        <v>0.45</v>
      </c>
      <c r="CC27" s="88">
        <f>IF(CB27="","",IF(CB27&lt;MinMaxWorkouts!$E$9,MinMaxWorkouts!$E$9,IF(CB27&gt;MinMaxWorkouts!$F$9,MinMaxWorkouts!$F$9,IF(CB27="M",MinMaxWorkouts!$F$9,CB27))))</f>
        <v>0.45</v>
      </c>
      <c r="CD27" s="89">
        <f t="shared" si="49"/>
        <v>45</v>
      </c>
      <c r="CE27" s="79">
        <v>1</v>
      </c>
      <c r="CF27" s="78">
        <f t="shared" si="50"/>
        <v>60</v>
      </c>
      <c r="CG27" s="80">
        <f t="shared" si="51"/>
        <v>105</v>
      </c>
      <c r="CH27" s="85">
        <f t="shared" si="52"/>
        <v>1.45</v>
      </c>
      <c r="CI27" s="56">
        <f t="shared" si="53"/>
        <v>559</v>
      </c>
      <c r="CJ27" s="60">
        <f t="shared" si="54"/>
        <v>9.19</v>
      </c>
      <c r="CK27" s="57">
        <v>0.4</v>
      </c>
      <c r="CL27" s="88">
        <f>IF(CK27="","",IF(CK27&lt;MinMaxWorkouts!$E$10,MinMaxWorkouts!$E$10,IF(CK27&gt;MinMaxWorkouts!$F$10,MinMaxWorkouts!$F$10,IF(CK27="M",MinMaxWorkouts!$F$10,CK27))))</f>
        <v>0.4</v>
      </c>
      <c r="CM27" s="89">
        <f t="shared" si="55"/>
        <v>40</v>
      </c>
      <c r="CN27" s="79"/>
      <c r="CO27" s="78">
        <f t="shared" si="56"/>
        <v>0</v>
      </c>
      <c r="CP27" s="80">
        <f t="shared" si="57"/>
        <v>40</v>
      </c>
      <c r="CQ27" s="85">
        <f t="shared" si="58"/>
        <v>0.4</v>
      </c>
      <c r="CR27" s="56">
        <f t="shared" si="59"/>
        <v>599</v>
      </c>
      <c r="CS27" s="60">
        <f t="shared" si="60"/>
        <v>9.59</v>
      </c>
      <c r="CT27" s="57">
        <v>0.52</v>
      </c>
      <c r="CU27" s="88">
        <f>IF(CT27="","",IF(CT27&lt;MinMaxWorkouts!$E$11,MinMaxWorkouts!$E$11,IF(CT27&gt;MinMaxWorkouts!$F$11,MinMaxWorkouts!$F$11,IF(CT27="M",MinMaxWorkouts!$F$11,CT27))))</f>
        <v>0.52</v>
      </c>
      <c r="CV27" s="89">
        <f t="shared" si="61"/>
        <v>52</v>
      </c>
      <c r="CW27" s="79"/>
      <c r="CX27" s="78">
        <f t="shared" si="62"/>
        <v>0</v>
      </c>
      <c r="CY27" s="80">
        <f t="shared" si="63"/>
        <v>52</v>
      </c>
      <c r="CZ27" s="91">
        <f t="shared" si="64"/>
        <v>0.52</v>
      </c>
      <c r="DA27" s="56">
        <f t="shared" si="65"/>
        <v>651</v>
      </c>
      <c r="DB27" s="60">
        <f t="shared" si="66"/>
        <v>10.51</v>
      </c>
      <c r="DC27" s="57">
        <v>0.49</v>
      </c>
      <c r="DD27" s="88">
        <f>IF(DC27="","",IF(DC27&lt;MinMaxWorkouts!$E$12,MinMaxWorkouts!$E$12,IF(DC27&gt;MinMaxWorkouts!$F$12,MinMaxWorkouts!$F$12,IF(DC27="M",MinMaxWorkouts!$F$12,DC27))))</f>
        <v>0.49</v>
      </c>
      <c r="DE27" s="89">
        <f t="shared" si="67"/>
        <v>49</v>
      </c>
      <c r="DF27" s="79"/>
      <c r="DG27" s="78">
        <f t="shared" si="68"/>
        <v>0</v>
      </c>
      <c r="DH27" s="80">
        <f t="shared" si="69"/>
        <v>49</v>
      </c>
      <c r="DI27" s="91">
        <f t="shared" si="70"/>
        <v>0.49</v>
      </c>
      <c r="DJ27" s="56">
        <f t="shared" si="71"/>
        <v>700</v>
      </c>
      <c r="DK27" s="60">
        <f t="shared" si="72"/>
        <v>11.4</v>
      </c>
      <c r="DL27" s="57">
        <v>0.59</v>
      </c>
      <c r="DM27" s="88">
        <f>IF(DL27="","",IF(DL27&lt;MinMaxWorkouts!$E$13,MinMaxWorkouts!$E$13,IF(DL27&gt;MinMaxWorkouts!$F$13,MinMaxWorkouts!$F$13,IF(DL27="M",MinMaxWorkouts!$F$13,DL27))))</f>
        <v>0.59</v>
      </c>
      <c r="DN27" s="89">
        <f t="shared" si="73"/>
        <v>59</v>
      </c>
      <c r="DO27" s="79"/>
      <c r="DP27" s="78">
        <f t="shared" si="74"/>
        <v>0</v>
      </c>
      <c r="DQ27" s="80">
        <f t="shared" si="75"/>
        <v>59</v>
      </c>
      <c r="DR27" s="91">
        <f t="shared" si="76"/>
        <v>0.59</v>
      </c>
      <c r="DS27" s="64">
        <f t="shared" si="77"/>
        <v>759</v>
      </c>
      <c r="DT27" s="65">
        <f t="shared" si="78"/>
        <v>12.39</v>
      </c>
      <c r="DU27" s="65">
        <f t="shared" si="79"/>
        <v>12.39</v>
      </c>
      <c r="DV27" s="57">
        <v>1.27</v>
      </c>
      <c r="DW27" s="88">
        <f>IF(DV27="","",IF(DV27&lt;MinMaxWorkouts!$E$14,MinMaxWorkouts!$E$14,IF(DV27&gt;MinMaxWorkouts!$F$14,MinMaxWorkouts!$F$14,IF(DV27="M",MinMaxWorkouts!$F$14,DV27))))</f>
        <v>1.27</v>
      </c>
      <c r="DX27" s="89">
        <f t="shared" si="80"/>
        <v>87</v>
      </c>
      <c r="DY27" s="79"/>
      <c r="DZ27" s="78">
        <f t="shared" si="81"/>
        <v>0</v>
      </c>
      <c r="EA27" s="80">
        <f t="shared" si="82"/>
        <v>87</v>
      </c>
      <c r="EB27" s="91">
        <f t="shared" si="83"/>
        <v>1.27</v>
      </c>
      <c r="EC27" s="56">
        <f t="shared" si="84"/>
        <v>846</v>
      </c>
      <c r="ED27" s="57">
        <v>1.31</v>
      </c>
      <c r="EE27" s="88">
        <f>IF(ED27="","",IF(ED27&lt;MinMaxWorkouts!$E$15,MinMaxWorkouts!$E$15,IF(ED27&gt;MinMaxWorkouts!$F$15,MinMaxWorkouts!$F$15,IF(ED27="M",MinMaxWorkouts!$F$15,ED27))))</f>
        <v>1.31</v>
      </c>
      <c r="EF27" s="89">
        <f t="shared" si="85"/>
        <v>91</v>
      </c>
      <c r="EG27" s="79"/>
      <c r="EH27" s="78">
        <f t="shared" si="86"/>
        <v>0</v>
      </c>
      <c r="EI27" s="80">
        <f t="shared" si="87"/>
        <v>91</v>
      </c>
      <c r="EJ27" s="91">
        <f t="shared" si="88"/>
        <v>1.31</v>
      </c>
      <c r="EK27" s="56">
        <f t="shared" si="89"/>
        <v>937</v>
      </c>
      <c r="EL27" s="60">
        <f t="shared" si="90"/>
        <v>15.37</v>
      </c>
      <c r="EM27" s="57">
        <v>0.43</v>
      </c>
      <c r="EN27" s="88">
        <f>IF(EM27="","",IF(EM27&lt;MinMaxWorkouts!$E$16,MinMaxWorkouts!$E$16,IF(EM27&gt;MinMaxWorkouts!$F$16,MinMaxWorkouts!$F$16,IF(EM27="M",MinMaxWorkouts!$F$16,EM27))))</f>
        <v>0.43</v>
      </c>
      <c r="EO27" s="89">
        <f t="shared" si="91"/>
        <v>43</v>
      </c>
      <c r="EP27" s="79">
        <v>1</v>
      </c>
      <c r="EQ27" s="78">
        <f t="shared" si="92"/>
        <v>60</v>
      </c>
      <c r="ER27" s="80">
        <f t="shared" si="93"/>
        <v>103</v>
      </c>
      <c r="ES27" s="91">
        <f t="shared" si="94"/>
        <v>1.43</v>
      </c>
      <c r="ET27" s="56">
        <f t="shared" si="95"/>
        <v>1040</v>
      </c>
      <c r="EU27" s="60">
        <f t="shared" si="96"/>
        <v>17.2</v>
      </c>
      <c r="EV27" s="57">
        <v>0.49</v>
      </c>
      <c r="EW27" s="77">
        <f>IF(EV27="","",IF(EV27&lt;MinMaxWorkouts!$E$17,MinMaxWorkouts!$E$17,IF(EV27&gt;MinMaxWorkouts!$F$17,MinMaxWorkouts!$F$17,IF(EV27="M",MinMaxWorkouts!$F$17,EV27))))</f>
        <v>0.49</v>
      </c>
      <c r="EX27" s="89">
        <f t="shared" si="97"/>
        <v>49</v>
      </c>
      <c r="EY27" s="79"/>
      <c r="EZ27" s="78">
        <f t="shared" si="98"/>
        <v>0</v>
      </c>
      <c r="FA27" s="80">
        <f t="shared" si="99"/>
        <v>49</v>
      </c>
      <c r="FB27" s="91">
        <f t="shared" si="100"/>
        <v>0.49</v>
      </c>
      <c r="FC27" s="56">
        <f t="shared" si="101"/>
        <v>1089</v>
      </c>
      <c r="FD27" s="60">
        <f t="shared" si="102"/>
        <v>18.09</v>
      </c>
      <c r="FE27" s="57">
        <v>0.58</v>
      </c>
      <c r="FF27" s="77">
        <f>IF(FE27="","",IF(FE27&lt;MinMaxWorkouts!$E$18,MinMaxWorkouts!$E$18,IF(FE27&gt;MinMaxWorkouts!$F$18,MinMaxWorkouts!$F$18,IF(FE27="M",MinMaxWorkouts!$F$18,FE27))))</f>
        <v>0.58</v>
      </c>
      <c r="FG27" s="89">
        <f t="shared" si="103"/>
        <v>57.99999999999999</v>
      </c>
      <c r="FH27" s="79">
        <v>1</v>
      </c>
      <c r="FI27" s="78">
        <f t="shared" si="104"/>
        <v>60</v>
      </c>
      <c r="FJ27" s="96">
        <f t="shared" si="105"/>
        <v>118</v>
      </c>
      <c r="FK27" s="97">
        <f t="shared" si="106"/>
        <v>1.58</v>
      </c>
      <c r="FL27" s="56">
        <f t="shared" si="107"/>
        <v>1207</v>
      </c>
      <c r="FM27" s="60">
        <f t="shared" si="108"/>
        <v>20.07</v>
      </c>
      <c r="FN27" s="61">
        <f>IF(FM27="","",RANK(FM27,FM$3:FM$49,1))</f>
        <v>28</v>
      </c>
      <c r="FO27" s="57">
        <v>1.28</v>
      </c>
      <c r="FP27" s="88">
        <f>IF(FO27="","",IF(FO27&lt;MinMaxWorkouts!$E$19,MinMaxWorkouts!$E$19,IF(FO27&gt;MinMaxWorkouts!$F$19,MinMaxWorkouts!$F$19,IF(FO27="M",MinMaxWorkouts!$F$19,FO27))))</f>
        <v>1.28</v>
      </c>
      <c r="FQ27" s="89">
        <f t="shared" si="109"/>
        <v>88</v>
      </c>
      <c r="FR27" s="79"/>
      <c r="FS27" s="78">
        <f t="shared" si="110"/>
        <v>0</v>
      </c>
      <c r="FT27" s="80">
        <f t="shared" si="111"/>
        <v>88</v>
      </c>
      <c r="FU27" s="91">
        <f t="shared" si="112"/>
        <v>1.28</v>
      </c>
      <c r="FV27" s="56">
        <f t="shared" si="113"/>
        <v>1295</v>
      </c>
      <c r="FW27" s="60">
        <f t="shared" si="114"/>
        <v>12.95</v>
      </c>
      <c r="FX27" s="57">
        <v>0.45</v>
      </c>
      <c r="FY27" s="88">
        <f>IF(FX27="","",IF(FX27&lt;MinMaxWorkouts!$E$20,MinMaxWorkouts!$E$20,IF(FX27&gt;MinMaxWorkouts!$F$20,MinMaxWorkouts!$F$20,IF(FX27="M",MinMaxWorkouts!$F$20,FX27))))</f>
        <v>0.48</v>
      </c>
      <c r="FZ27" s="89">
        <f t="shared" si="115"/>
        <v>48</v>
      </c>
      <c r="GA27" s="79"/>
      <c r="GB27" s="78">
        <f t="shared" si="116"/>
        <v>0</v>
      </c>
      <c r="GC27" s="80">
        <f t="shared" si="117"/>
        <v>48</v>
      </c>
      <c r="GD27" s="91">
        <f t="shared" si="118"/>
        <v>0.48</v>
      </c>
      <c r="GE27" s="56">
        <f t="shared" si="119"/>
        <v>1343</v>
      </c>
      <c r="GF27" s="60">
        <f t="shared" si="120"/>
        <v>13.43</v>
      </c>
      <c r="GG27" s="57">
        <v>0.45</v>
      </c>
      <c r="GH27" s="88">
        <f>IF(GG27="","",IF(GG27&lt;MinMaxWorkouts!$E$21,MinMaxWorkouts!$E$21,IF(GG27&gt;MinMaxWorkouts!$F$21,MinMaxWorkouts!$F$21,IF(GG27="M",MinMaxWorkouts!$F$21,GG27))))</f>
        <v>0.45</v>
      </c>
      <c r="GI27" s="89">
        <f t="shared" si="143"/>
        <v>45</v>
      </c>
      <c r="GJ27" s="79"/>
      <c r="GK27" s="78">
        <f t="shared" si="121"/>
        <v>0</v>
      </c>
      <c r="GL27" s="80">
        <f t="shared" si="122"/>
        <v>45</v>
      </c>
      <c r="GM27" s="91">
        <f t="shared" si="123"/>
        <v>0.45</v>
      </c>
      <c r="GN27" s="56">
        <f t="shared" si="124"/>
        <v>1388</v>
      </c>
      <c r="GO27" s="60">
        <f t="shared" si="125"/>
        <v>13.88</v>
      </c>
      <c r="GP27" s="57">
        <v>1.3</v>
      </c>
      <c r="GQ27" s="88">
        <f>IF(GP27="","",IF(GP27&lt;MinMaxWorkouts!$E$22,MinMaxWorkouts!$E$22,IF(GP27&gt;MinMaxWorkouts!$F$22,MinMaxWorkouts!$F$22,IF(GP27="M",MinMaxWorkouts!$F$22,GP27))))</f>
        <v>1.3</v>
      </c>
      <c r="GR27" s="89">
        <f t="shared" si="144"/>
        <v>90</v>
      </c>
      <c r="GS27" s="79"/>
      <c r="GT27" s="78">
        <f t="shared" si="126"/>
        <v>0</v>
      </c>
      <c r="GU27" s="80">
        <f t="shared" si="127"/>
        <v>90</v>
      </c>
      <c r="GV27" s="91">
        <f t="shared" si="128"/>
        <v>1.3</v>
      </c>
      <c r="GW27" s="56">
        <f t="shared" si="129"/>
        <v>1478</v>
      </c>
      <c r="GX27" s="60">
        <f t="shared" si="130"/>
        <v>14.78</v>
      </c>
      <c r="GY27" s="57">
        <v>0.48</v>
      </c>
      <c r="GZ27" s="88">
        <f>IF(GY27="","",IF(GY27&lt;MinMaxWorkouts!$E$23,MinMaxWorkouts!$E$23,IF(GY27&gt;MinMaxWorkouts!$F$23,MinMaxWorkouts!$F$23,IF(GY27="M",MinMaxWorkouts!$F$23,GY27))))</f>
        <v>0.48</v>
      </c>
      <c r="HA27" s="89">
        <f t="shared" si="145"/>
        <v>48</v>
      </c>
      <c r="HB27" s="79"/>
      <c r="HC27" s="78">
        <f t="shared" si="131"/>
        <v>0</v>
      </c>
      <c r="HD27" s="80">
        <f t="shared" si="132"/>
        <v>48</v>
      </c>
      <c r="HE27" s="91">
        <f t="shared" si="133"/>
        <v>0.48</v>
      </c>
      <c r="HF27" s="56">
        <f t="shared" si="134"/>
        <v>1526</v>
      </c>
      <c r="HG27" s="60">
        <f t="shared" si="135"/>
        <v>15.26</v>
      </c>
      <c r="HH27" s="57">
        <v>0.48</v>
      </c>
      <c r="HI27" s="88">
        <f>IF(HH27="","",IF(HH27&lt;MinMaxWorkouts!$E$24,MinMaxWorkouts!$E$24,IF(HH27&gt;MinMaxWorkouts!$F$24,MinMaxWorkouts!$F$24,IF(HH27="M",MinMaxWorkouts!$F$24,HH27))))</f>
        <v>0.48</v>
      </c>
      <c r="HJ27" s="89">
        <f t="shared" si="136"/>
        <v>48</v>
      </c>
      <c r="HK27" s="79"/>
      <c r="HL27" s="78">
        <f t="shared" si="137"/>
        <v>0</v>
      </c>
      <c r="HM27" s="80">
        <f t="shared" si="138"/>
        <v>48</v>
      </c>
      <c r="HN27" s="91">
        <f t="shared" si="139"/>
        <v>0.48</v>
      </c>
      <c r="HO27" s="99"/>
      <c r="HP27" s="58"/>
      <c r="HQ27" s="42">
        <f t="shared" si="140"/>
        <v>1574</v>
      </c>
      <c r="HR27" s="57"/>
      <c r="HS27" s="66">
        <f t="shared" si="141"/>
        <v>26.14</v>
      </c>
      <c r="HT27" s="67">
        <v>8</v>
      </c>
      <c r="HU27" s="68">
        <f>IF(B27="","DNS",IF(HS27="","DNF",RANK(HS27,HS$3:HS$49,1)))</f>
        <v>25</v>
      </c>
      <c r="HV27" s="68">
        <f t="shared" si="146"/>
        <v>25</v>
      </c>
    </row>
    <row r="28" spans="1:230" ht="15.75">
      <c r="A28" s="112">
        <v>47</v>
      </c>
      <c r="B28" s="54">
        <f t="shared" si="0"/>
        <v>470</v>
      </c>
      <c r="C28" s="129" t="s">
        <v>298</v>
      </c>
      <c r="D28" s="130" t="str">
        <f>IF(C28="","",LEFT(C28,1))</f>
        <v>A</v>
      </c>
      <c r="E28" s="130">
        <f t="shared" si="1"/>
        <v>7</v>
      </c>
      <c r="F28" s="130" t="str">
        <f t="shared" si="2"/>
        <v> Maxwell</v>
      </c>
      <c r="G28" s="131" t="s">
        <v>299</v>
      </c>
      <c r="H28" s="78" t="str">
        <f t="shared" si="3"/>
        <v>R</v>
      </c>
      <c r="I28" s="130">
        <f t="shared" si="4"/>
        <v>6</v>
      </c>
      <c r="J28" s="78" t="str">
        <f t="shared" si="5"/>
        <v> McMullan</v>
      </c>
      <c r="K28" s="130" t="str">
        <f t="shared" si="6"/>
        <v>A. Maxwell/R. McMullan</v>
      </c>
      <c r="L28" s="132" t="s">
        <v>333</v>
      </c>
      <c r="M28" s="122" t="s">
        <v>352</v>
      </c>
      <c r="N28" s="123">
        <v>2</v>
      </c>
      <c r="O28" s="135">
        <f>O27+MinMaxWorkouts!J$2</f>
        <v>0.4347222222222222</v>
      </c>
      <c r="P28" s="55"/>
      <c r="Q28" s="56">
        <f t="shared" si="7"/>
        <v>0</v>
      </c>
      <c r="R28" s="57">
        <v>0.54</v>
      </c>
      <c r="S28" s="77">
        <f>IF(R28="","",IF(R28&lt;MinMaxWorkouts!$E$2,MinMaxWorkouts!$E$2,IF(R28&gt;MinMaxWorkouts!$F$2,MinMaxWorkouts!$F$2,IF(R28="M",MinMaxWorkouts!$D$2,R28))))</f>
        <v>0.54</v>
      </c>
      <c r="T28" s="78">
        <f t="shared" si="8"/>
        <v>54</v>
      </c>
      <c r="U28" s="79"/>
      <c r="V28" s="78">
        <f t="shared" si="9"/>
        <v>0</v>
      </c>
      <c r="W28" s="80">
        <f t="shared" si="10"/>
        <v>54</v>
      </c>
      <c r="X28" s="81">
        <f t="shared" si="11"/>
        <v>0.54</v>
      </c>
      <c r="Y28" s="57" t="s">
        <v>382</v>
      </c>
      <c r="Z28" s="77">
        <f>IF(Y28="","",IF(Y28&lt;MinMaxWorkouts!$E$3,MinMaxWorkouts!$E$3,IF(Y28&gt;MinMaxWorkouts!$F$3,MinMaxWorkouts!$F$3,IF(Y28="M",MinMaxWorkouts!$F$3,Y28))))</f>
        <v>2</v>
      </c>
      <c r="AA28" s="78">
        <f t="shared" si="12"/>
        <v>120</v>
      </c>
      <c r="AB28" s="79"/>
      <c r="AC28" s="78">
        <f t="shared" si="13"/>
        <v>0</v>
      </c>
      <c r="AD28" s="80">
        <f t="shared" si="14"/>
        <v>120</v>
      </c>
      <c r="AE28" s="81">
        <f t="shared" si="15"/>
        <v>2</v>
      </c>
      <c r="AF28" s="56">
        <f t="shared" si="16"/>
        <v>174</v>
      </c>
      <c r="AG28" s="60">
        <f t="shared" si="17"/>
        <v>2.54</v>
      </c>
      <c r="AH28" s="57">
        <v>1</v>
      </c>
      <c r="AI28" s="104">
        <f>IF(AH28="","",IF(AH28&lt;MinMaxWorkouts!$E$4,MinMaxWorkouts!$E$4,IF(AH28&gt;MinMaxWorkouts!$F$4,MinMaxWorkouts!$F$4,IF(AH28="M",MinMaxWorkouts!$F$4,AH28))))</f>
        <v>1</v>
      </c>
      <c r="AJ28" s="78">
        <f t="shared" si="18"/>
        <v>60</v>
      </c>
      <c r="AK28" s="79"/>
      <c r="AL28" s="78">
        <f t="shared" si="19"/>
        <v>0</v>
      </c>
      <c r="AM28" s="80">
        <f t="shared" si="20"/>
        <v>60</v>
      </c>
      <c r="AN28" s="81">
        <f t="shared" si="21"/>
        <v>1</v>
      </c>
      <c r="AO28" s="56">
        <f t="shared" si="22"/>
        <v>234</v>
      </c>
      <c r="AP28" s="60">
        <f t="shared" si="23"/>
        <v>3.54</v>
      </c>
      <c r="AQ28" s="59">
        <v>0.55</v>
      </c>
      <c r="AR28" s="104">
        <f>IF(AQ28="","",IF(AQ28&lt;MinMaxWorkouts!$E$5,MinMaxWorkouts!$E$5,IF(AQ28&gt;MinMaxWorkouts!$F$5,MinMaxWorkouts!$F$5,IF(AQ28="M",MinMaxWorkouts!$F$5,AQ28))))</f>
        <v>0.55</v>
      </c>
      <c r="AS28" s="78">
        <f t="shared" si="24"/>
        <v>55.00000000000001</v>
      </c>
      <c r="AT28" s="79"/>
      <c r="AU28" s="78">
        <f t="shared" si="25"/>
        <v>0</v>
      </c>
      <c r="AV28" s="80">
        <f t="shared" si="26"/>
        <v>55.00000000000001</v>
      </c>
      <c r="AW28" s="81">
        <f t="shared" si="27"/>
        <v>0.55</v>
      </c>
      <c r="AX28" s="56">
        <f t="shared" si="28"/>
        <v>289</v>
      </c>
      <c r="AY28" s="62">
        <f t="shared" si="29"/>
        <v>4.49</v>
      </c>
      <c r="AZ28" s="57">
        <v>1.08</v>
      </c>
      <c r="BA28" s="77">
        <f>IF(AZ28="","",IF(AZ28&lt;MinMaxWorkouts!$E$6,MinMaxWorkouts!$E$6,IF(AZ28&gt;MinMaxWorkouts!$F$6,MinMaxWorkouts!$F$6,IF(AZ28="M",MinMaxWorkouts!$F$6,AZ28))))</f>
        <v>1.08</v>
      </c>
      <c r="BB28" s="78">
        <f t="shared" si="30"/>
        <v>68</v>
      </c>
      <c r="BC28" s="79"/>
      <c r="BD28" s="78">
        <f t="shared" si="31"/>
        <v>0</v>
      </c>
      <c r="BE28" s="80">
        <f t="shared" si="32"/>
        <v>68</v>
      </c>
      <c r="BF28" s="83">
        <f t="shared" si="33"/>
        <v>1.08</v>
      </c>
      <c r="BG28" s="56">
        <f t="shared" si="34"/>
        <v>357</v>
      </c>
      <c r="BH28" s="62">
        <f t="shared" si="35"/>
        <v>5.57</v>
      </c>
      <c r="BI28" s="100">
        <f t="shared" si="36"/>
        <v>37</v>
      </c>
      <c r="BJ28" s="57">
        <v>1.42</v>
      </c>
      <c r="BK28" s="77">
        <f>IF(BJ28="","",IF(BJ28&lt;MinMaxWorkouts!$E$7,MinMaxWorkouts!$E$7,IF(BJ28&gt;MinMaxWorkouts!$F$7,MinMaxWorkouts!$F$7,IF(BJ28="M",MinMaxWorkouts!$F$7,BJ28))))</f>
        <v>1.42</v>
      </c>
      <c r="BL28" s="78">
        <f t="shared" si="37"/>
        <v>102</v>
      </c>
      <c r="BM28" s="79"/>
      <c r="BN28" s="78">
        <f t="shared" si="38"/>
        <v>0</v>
      </c>
      <c r="BO28" s="80">
        <f t="shared" si="39"/>
        <v>102</v>
      </c>
      <c r="BP28" s="83">
        <f t="shared" si="40"/>
        <v>1.42</v>
      </c>
      <c r="BQ28" s="56">
        <f t="shared" si="41"/>
        <v>459</v>
      </c>
      <c r="BR28" s="60">
        <f t="shared" si="42"/>
        <v>7.39</v>
      </c>
      <c r="BS28" s="57">
        <v>1.4</v>
      </c>
      <c r="BT28" s="77">
        <f>IF(BS28="","",IF(BS28&lt;MinMaxWorkouts!$E$8,MinMaxWorkouts!$E$8,IF(BS28&gt;MinMaxWorkouts!$F$8,MinMaxWorkouts!$F$8,IF(BS28="M",MinMaxWorkouts!$F$8,BS28))))</f>
        <v>1.4</v>
      </c>
      <c r="BU28" s="78">
        <f t="shared" si="43"/>
        <v>100</v>
      </c>
      <c r="BV28" s="79"/>
      <c r="BW28" s="78">
        <f t="shared" si="44"/>
        <v>0</v>
      </c>
      <c r="BX28" s="80">
        <f t="shared" si="45"/>
        <v>100</v>
      </c>
      <c r="BY28" s="85">
        <f t="shared" si="46"/>
        <v>1.4</v>
      </c>
      <c r="BZ28" s="56">
        <f t="shared" si="47"/>
        <v>559</v>
      </c>
      <c r="CA28" s="63">
        <f t="shared" si="48"/>
        <v>9.19</v>
      </c>
      <c r="CB28" s="57">
        <v>0.48</v>
      </c>
      <c r="CC28" s="88">
        <f>IF(CB28="","",IF(CB28&lt;MinMaxWorkouts!$E$9,MinMaxWorkouts!$E$9,IF(CB28&gt;MinMaxWorkouts!$F$9,MinMaxWorkouts!$F$9,IF(CB28="M",MinMaxWorkouts!$F$9,CB28))))</f>
        <v>0.48</v>
      </c>
      <c r="CD28" s="89">
        <f t="shared" si="49"/>
        <v>48</v>
      </c>
      <c r="CE28" s="79"/>
      <c r="CF28" s="78">
        <f t="shared" si="50"/>
        <v>0</v>
      </c>
      <c r="CG28" s="80">
        <f t="shared" si="51"/>
        <v>48</v>
      </c>
      <c r="CH28" s="85">
        <f t="shared" si="52"/>
        <v>0.48</v>
      </c>
      <c r="CI28" s="56">
        <f t="shared" si="53"/>
        <v>607</v>
      </c>
      <c r="CJ28" s="60">
        <f t="shared" si="54"/>
        <v>10.07</v>
      </c>
      <c r="CK28" s="57">
        <v>0.49</v>
      </c>
      <c r="CL28" s="88">
        <f>IF(CK28="","",IF(CK28&lt;MinMaxWorkouts!$E$10,MinMaxWorkouts!$E$10,IF(CK28&gt;MinMaxWorkouts!$F$10,MinMaxWorkouts!$F$10,IF(CK28="M",MinMaxWorkouts!$F$10,CK28))))</f>
        <v>0.49</v>
      </c>
      <c r="CM28" s="89">
        <f t="shared" si="55"/>
        <v>49</v>
      </c>
      <c r="CN28" s="79"/>
      <c r="CO28" s="78">
        <f t="shared" si="56"/>
        <v>0</v>
      </c>
      <c r="CP28" s="80">
        <f t="shared" si="57"/>
        <v>49</v>
      </c>
      <c r="CQ28" s="85">
        <f t="shared" si="58"/>
        <v>0.49</v>
      </c>
      <c r="CR28" s="56">
        <f t="shared" si="59"/>
        <v>656</v>
      </c>
      <c r="CS28" s="60">
        <f t="shared" si="60"/>
        <v>10.56</v>
      </c>
      <c r="CT28" s="57">
        <v>0.59</v>
      </c>
      <c r="CU28" s="88">
        <f>IF(CT28="","",IF(CT28&lt;MinMaxWorkouts!$E$11,MinMaxWorkouts!$E$11,IF(CT28&gt;MinMaxWorkouts!$F$11,MinMaxWorkouts!$F$11,IF(CT28="M",MinMaxWorkouts!$F$11,CT28))))</f>
        <v>0.59</v>
      </c>
      <c r="CV28" s="89">
        <f t="shared" si="61"/>
        <v>59</v>
      </c>
      <c r="CW28" s="79">
        <v>0.05</v>
      </c>
      <c r="CX28" s="78">
        <f t="shared" si="62"/>
        <v>5</v>
      </c>
      <c r="CY28" s="80">
        <f t="shared" si="63"/>
        <v>64</v>
      </c>
      <c r="CZ28" s="91">
        <f t="shared" si="64"/>
        <v>1.04</v>
      </c>
      <c r="DA28" s="56">
        <f t="shared" si="65"/>
        <v>720</v>
      </c>
      <c r="DB28" s="60">
        <f t="shared" si="66"/>
        <v>12</v>
      </c>
      <c r="DC28" s="57">
        <v>0.52</v>
      </c>
      <c r="DD28" s="88">
        <f>IF(DC28="","",IF(DC28&lt;MinMaxWorkouts!$E$12,MinMaxWorkouts!$E$12,IF(DC28&gt;MinMaxWorkouts!$F$12,MinMaxWorkouts!$F$12,IF(DC28="M",MinMaxWorkouts!$F$12,DC28))))</f>
        <v>0.52</v>
      </c>
      <c r="DE28" s="89">
        <f t="shared" si="67"/>
        <v>52</v>
      </c>
      <c r="DF28" s="79"/>
      <c r="DG28" s="78">
        <f t="shared" si="68"/>
        <v>0</v>
      </c>
      <c r="DH28" s="80">
        <f t="shared" si="69"/>
        <v>52</v>
      </c>
      <c r="DI28" s="91">
        <f t="shared" si="70"/>
        <v>0.52</v>
      </c>
      <c r="DJ28" s="56">
        <f t="shared" si="71"/>
        <v>772</v>
      </c>
      <c r="DK28" s="60">
        <f t="shared" si="72"/>
        <v>12.52</v>
      </c>
      <c r="DL28" s="57">
        <v>1.03</v>
      </c>
      <c r="DM28" s="88">
        <f>IF(DL28="","",IF(DL28&lt;MinMaxWorkouts!$E$13,MinMaxWorkouts!$E$13,IF(DL28&gt;MinMaxWorkouts!$F$13,MinMaxWorkouts!$F$13,IF(DL28="M",MinMaxWorkouts!$F$13,DL28))))</f>
        <v>1.03</v>
      </c>
      <c r="DN28" s="89">
        <f t="shared" si="73"/>
        <v>63</v>
      </c>
      <c r="DO28" s="79"/>
      <c r="DP28" s="78">
        <f t="shared" si="74"/>
        <v>0</v>
      </c>
      <c r="DQ28" s="80">
        <f t="shared" si="75"/>
        <v>63</v>
      </c>
      <c r="DR28" s="91">
        <f t="shared" si="76"/>
        <v>1.03</v>
      </c>
      <c r="DS28" s="64">
        <f t="shared" si="77"/>
        <v>835</v>
      </c>
      <c r="DT28" s="65">
        <f t="shared" si="78"/>
        <v>13.55</v>
      </c>
      <c r="DU28" s="65">
        <f t="shared" si="79"/>
        <v>13.55</v>
      </c>
      <c r="DV28" s="57">
        <v>1.37</v>
      </c>
      <c r="DW28" s="88">
        <f>IF(DV28="","",IF(DV28&lt;MinMaxWorkouts!$E$14,MinMaxWorkouts!$E$14,IF(DV28&gt;MinMaxWorkouts!$F$14,MinMaxWorkouts!$F$14,IF(DV28="M",MinMaxWorkouts!$F$14,DV28))))</f>
        <v>1.37</v>
      </c>
      <c r="DX28" s="89">
        <f t="shared" si="80"/>
        <v>97.00000000000001</v>
      </c>
      <c r="DY28" s="79"/>
      <c r="DZ28" s="78">
        <f t="shared" si="81"/>
        <v>0</v>
      </c>
      <c r="EA28" s="80">
        <f t="shared" si="82"/>
        <v>97.00000000000001</v>
      </c>
      <c r="EB28" s="91">
        <f t="shared" si="83"/>
        <v>1.37</v>
      </c>
      <c r="EC28" s="56">
        <f t="shared" si="84"/>
        <v>932</v>
      </c>
      <c r="ED28" s="57">
        <v>1.39</v>
      </c>
      <c r="EE28" s="88">
        <f>IF(ED28="","",IF(ED28&lt;MinMaxWorkouts!$E$15,MinMaxWorkouts!$E$15,IF(ED28&gt;MinMaxWorkouts!$F$15,MinMaxWorkouts!$F$15,IF(ED28="M",MinMaxWorkouts!$F$15,ED28))))</f>
        <v>1.39</v>
      </c>
      <c r="EF28" s="89">
        <f t="shared" si="85"/>
        <v>99</v>
      </c>
      <c r="EG28" s="79"/>
      <c r="EH28" s="78">
        <f t="shared" si="86"/>
        <v>0</v>
      </c>
      <c r="EI28" s="80">
        <f t="shared" si="87"/>
        <v>99</v>
      </c>
      <c r="EJ28" s="91">
        <f t="shared" si="88"/>
        <v>1.3900000000000001</v>
      </c>
      <c r="EK28" s="56">
        <f t="shared" si="89"/>
        <v>1031</v>
      </c>
      <c r="EL28" s="60">
        <f t="shared" si="90"/>
        <v>17.11</v>
      </c>
      <c r="EM28" s="57">
        <v>0.46</v>
      </c>
      <c r="EN28" s="88">
        <f>IF(EM28="","",IF(EM28&lt;MinMaxWorkouts!$E$16,MinMaxWorkouts!$E$16,IF(EM28&gt;MinMaxWorkouts!$F$16,MinMaxWorkouts!$F$16,IF(EM28="M",MinMaxWorkouts!$F$16,EM28))))</f>
        <v>0.46</v>
      </c>
      <c r="EO28" s="89">
        <f t="shared" si="91"/>
        <v>46</v>
      </c>
      <c r="EP28" s="79"/>
      <c r="EQ28" s="78">
        <f t="shared" si="92"/>
        <v>0</v>
      </c>
      <c r="ER28" s="80">
        <f t="shared" si="93"/>
        <v>46</v>
      </c>
      <c r="ES28" s="91">
        <f t="shared" si="94"/>
        <v>0.46</v>
      </c>
      <c r="ET28" s="56">
        <f t="shared" si="95"/>
        <v>1077</v>
      </c>
      <c r="EU28" s="60">
        <f t="shared" si="96"/>
        <v>17.57</v>
      </c>
      <c r="EV28" s="57">
        <v>0.52</v>
      </c>
      <c r="EW28" s="77">
        <f>IF(EV28="","",IF(EV28&lt;MinMaxWorkouts!$E$17,MinMaxWorkouts!$E$17,IF(EV28&gt;MinMaxWorkouts!$F$17,MinMaxWorkouts!$F$17,IF(EV28="M",MinMaxWorkouts!$F$17,EV28))))</f>
        <v>0.52</v>
      </c>
      <c r="EX28" s="89">
        <f t="shared" si="97"/>
        <v>52</v>
      </c>
      <c r="EY28" s="79"/>
      <c r="EZ28" s="78">
        <f t="shared" si="98"/>
        <v>0</v>
      </c>
      <c r="FA28" s="80">
        <f t="shared" si="99"/>
        <v>52</v>
      </c>
      <c r="FB28" s="91">
        <f t="shared" si="100"/>
        <v>0.52</v>
      </c>
      <c r="FC28" s="56">
        <f t="shared" si="101"/>
        <v>1129</v>
      </c>
      <c r="FD28" s="60">
        <f t="shared" si="102"/>
        <v>18.49</v>
      </c>
      <c r="FE28" s="57">
        <v>1.08</v>
      </c>
      <c r="FF28" s="77">
        <f>IF(FE28="","",IF(FE28&lt;MinMaxWorkouts!$E$18,MinMaxWorkouts!$E$18,IF(FE28&gt;MinMaxWorkouts!$F$18,MinMaxWorkouts!$F$18,IF(FE28="M",MinMaxWorkouts!$F$18,FE28))))</f>
        <v>1.08</v>
      </c>
      <c r="FG28" s="89">
        <f t="shared" si="103"/>
        <v>68</v>
      </c>
      <c r="FH28" s="79"/>
      <c r="FI28" s="78">
        <f t="shared" si="104"/>
        <v>0</v>
      </c>
      <c r="FJ28" s="96">
        <f t="shared" si="105"/>
        <v>68</v>
      </c>
      <c r="FK28" s="97">
        <f t="shared" si="106"/>
        <v>1.08</v>
      </c>
      <c r="FL28" s="56">
        <f t="shared" si="107"/>
        <v>1197</v>
      </c>
      <c r="FM28" s="60">
        <f t="shared" si="108"/>
        <v>19.57</v>
      </c>
      <c r="FN28" s="61">
        <f>IF(FM28="","",RANK(FM28,FM$3:FM$49,1))</f>
        <v>26</v>
      </c>
      <c r="FO28" s="57">
        <v>1.37</v>
      </c>
      <c r="FP28" s="88">
        <f>IF(FO28="","",IF(FO28&lt;MinMaxWorkouts!$E$19,MinMaxWorkouts!$E$19,IF(FO28&gt;MinMaxWorkouts!$F$19,MinMaxWorkouts!$F$19,IF(FO28="M",MinMaxWorkouts!$F$19,FO28))))</f>
        <v>1.37</v>
      </c>
      <c r="FQ28" s="89">
        <f t="shared" si="109"/>
        <v>97.00000000000001</v>
      </c>
      <c r="FR28" s="79"/>
      <c r="FS28" s="78">
        <f t="shared" si="110"/>
        <v>0</v>
      </c>
      <c r="FT28" s="80">
        <f t="shared" si="111"/>
        <v>97.00000000000001</v>
      </c>
      <c r="FU28" s="91">
        <f t="shared" si="112"/>
        <v>1.37</v>
      </c>
      <c r="FV28" s="56">
        <f t="shared" si="113"/>
        <v>1294</v>
      </c>
      <c r="FW28" s="60">
        <f t="shared" si="114"/>
        <v>12.94</v>
      </c>
      <c r="FX28" s="57">
        <v>0.5</v>
      </c>
      <c r="FY28" s="88">
        <f>IF(FX28="","",IF(FX28&lt;MinMaxWorkouts!$E$20,MinMaxWorkouts!$E$20,IF(FX28&gt;MinMaxWorkouts!$F$20,MinMaxWorkouts!$F$20,IF(FX28="M",MinMaxWorkouts!$F$20,FX28))))</f>
        <v>0.5</v>
      </c>
      <c r="FZ28" s="89">
        <f t="shared" si="115"/>
        <v>50</v>
      </c>
      <c r="GA28" s="79"/>
      <c r="GB28" s="78">
        <f t="shared" si="116"/>
        <v>0</v>
      </c>
      <c r="GC28" s="80">
        <f t="shared" si="117"/>
        <v>50</v>
      </c>
      <c r="GD28" s="91">
        <f t="shared" si="118"/>
        <v>0.5</v>
      </c>
      <c r="GE28" s="56">
        <f t="shared" si="119"/>
        <v>1344</v>
      </c>
      <c r="GF28" s="60">
        <f t="shared" si="120"/>
        <v>13.44</v>
      </c>
      <c r="GG28" s="57">
        <v>0.48</v>
      </c>
      <c r="GH28" s="88">
        <f>IF(GG28="","",IF(GG28&lt;MinMaxWorkouts!$E$21,MinMaxWorkouts!$E$21,IF(GG28&gt;MinMaxWorkouts!$F$21,MinMaxWorkouts!$F$21,IF(GG28="M",MinMaxWorkouts!$F$21,GG28))))</f>
        <v>0.48</v>
      </c>
      <c r="GI28" s="89">
        <f t="shared" si="143"/>
        <v>48</v>
      </c>
      <c r="GJ28" s="79"/>
      <c r="GK28" s="78">
        <f t="shared" si="121"/>
        <v>0</v>
      </c>
      <c r="GL28" s="80">
        <f t="shared" si="122"/>
        <v>48</v>
      </c>
      <c r="GM28" s="91">
        <f t="shared" si="123"/>
        <v>0.48</v>
      </c>
      <c r="GN28" s="56">
        <f t="shared" si="124"/>
        <v>1392</v>
      </c>
      <c r="GO28" s="60">
        <f t="shared" si="125"/>
        <v>13.92</v>
      </c>
      <c r="GP28" s="57">
        <v>1.37</v>
      </c>
      <c r="GQ28" s="88">
        <f>IF(GP28="","",IF(GP28&lt;MinMaxWorkouts!$E$22,MinMaxWorkouts!$E$22,IF(GP28&gt;MinMaxWorkouts!$F$22,MinMaxWorkouts!$F$22,IF(GP28="M",MinMaxWorkouts!$F$22,GP28))))</f>
        <v>1.37</v>
      </c>
      <c r="GR28" s="89">
        <f t="shared" si="144"/>
        <v>97.00000000000001</v>
      </c>
      <c r="GS28" s="79"/>
      <c r="GT28" s="78">
        <f t="shared" si="126"/>
        <v>0</v>
      </c>
      <c r="GU28" s="80">
        <f t="shared" si="127"/>
        <v>97.00000000000001</v>
      </c>
      <c r="GV28" s="91">
        <f t="shared" si="128"/>
        <v>1.37</v>
      </c>
      <c r="GW28" s="56">
        <f t="shared" si="129"/>
        <v>1489</v>
      </c>
      <c r="GX28" s="60">
        <f t="shared" si="130"/>
        <v>14.89</v>
      </c>
      <c r="GY28" s="57">
        <v>0.5</v>
      </c>
      <c r="GZ28" s="88">
        <f>IF(GY28="","",IF(GY28&lt;MinMaxWorkouts!$E$23,MinMaxWorkouts!$E$23,IF(GY28&gt;MinMaxWorkouts!$F$23,MinMaxWorkouts!$F$23,IF(GY28="M",MinMaxWorkouts!$F$23,GY28))))</f>
        <v>0.5</v>
      </c>
      <c r="HA28" s="89">
        <f t="shared" si="145"/>
        <v>50</v>
      </c>
      <c r="HB28" s="79"/>
      <c r="HC28" s="78">
        <f t="shared" si="131"/>
        <v>0</v>
      </c>
      <c r="HD28" s="80">
        <f t="shared" si="132"/>
        <v>50</v>
      </c>
      <c r="HE28" s="91">
        <f t="shared" si="133"/>
        <v>0.5</v>
      </c>
      <c r="HF28" s="56">
        <f t="shared" si="134"/>
        <v>1539</v>
      </c>
      <c r="HG28" s="60">
        <f t="shared" si="135"/>
        <v>15.39</v>
      </c>
      <c r="HH28" s="57">
        <v>0.46</v>
      </c>
      <c r="HI28" s="88">
        <f>IF(HH28="","",IF(HH28&lt;MinMaxWorkouts!$E$24,MinMaxWorkouts!$E$24,IF(HH28&gt;MinMaxWorkouts!$F$24,MinMaxWorkouts!$F$24,IF(HH28="M",MinMaxWorkouts!$F$24,HH28))))</f>
        <v>0.46</v>
      </c>
      <c r="HJ28" s="89">
        <f t="shared" si="136"/>
        <v>46</v>
      </c>
      <c r="HK28" s="79"/>
      <c r="HL28" s="78">
        <f t="shared" si="137"/>
        <v>0</v>
      </c>
      <c r="HM28" s="80">
        <f t="shared" si="138"/>
        <v>46</v>
      </c>
      <c r="HN28" s="91">
        <f t="shared" si="139"/>
        <v>0.46</v>
      </c>
      <c r="HO28" s="99"/>
      <c r="HP28" s="58"/>
      <c r="HQ28" s="42">
        <f t="shared" si="140"/>
        <v>1585</v>
      </c>
      <c r="HR28" s="57"/>
      <c r="HS28" s="66">
        <f t="shared" si="141"/>
        <v>26.25</v>
      </c>
      <c r="HT28" s="67">
        <v>7</v>
      </c>
      <c r="HU28" s="68">
        <f>IF(B28="","DNS",IF(HS28="","DNF",RANK(HS28,HS$3:HS$49,1)))</f>
        <v>26</v>
      </c>
      <c r="HV28" s="68">
        <f t="shared" si="146"/>
        <v>26</v>
      </c>
    </row>
    <row r="29" spans="1:230" ht="15.75">
      <c r="A29" s="112">
        <v>26</v>
      </c>
      <c r="B29" s="54">
        <f t="shared" si="0"/>
        <v>260</v>
      </c>
      <c r="C29" s="129" t="s">
        <v>262</v>
      </c>
      <c r="D29" s="130" t="str">
        <f>LEFT(C29,1)</f>
        <v>S</v>
      </c>
      <c r="E29" s="130">
        <f t="shared" si="1"/>
        <v>6</v>
      </c>
      <c r="F29" s="78" t="str">
        <f t="shared" si="2"/>
        <v> Woodside</v>
      </c>
      <c r="G29" s="131" t="s">
        <v>263</v>
      </c>
      <c r="H29" s="78" t="str">
        <f t="shared" si="3"/>
        <v>S</v>
      </c>
      <c r="I29" s="130">
        <f t="shared" si="4"/>
        <v>8</v>
      </c>
      <c r="J29" s="78" t="str">
        <f t="shared" si="5"/>
        <v> Woodside</v>
      </c>
      <c r="K29" s="130" t="str">
        <f t="shared" si="6"/>
        <v>S. Woodside/S. Woodside</v>
      </c>
      <c r="L29" s="132" t="s">
        <v>311</v>
      </c>
      <c r="M29" s="122" t="s">
        <v>343</v>
      </c>
      <c r="N29" s="123">
        <v>3</v>
      </c>
      <c r="O29" s="135">
        <f>O28+MinMaxWorkouts!J$2</f>
        <v>0.4354166666666666</v>
      </c>
      <c r="P29" s="55"/>
      <c r="Q29" s="56">
        <f t="shared" si="7"/>
        <v>0</v>
      </c>
      <c r="R29" s="57" t="s">
        <v>382</v>
      </c>
      <c r="S29" s="77">
        <f>IF(R29="","",IF(R29&lt;MinMaxWorkouts!$E$2,MinMaxWorkouts!$E$2,IF(R29&gt;MinMaxWorkouts!$F$2,MinMaxWorkouts!$F$2,IF(R29="M",MinMaxWorkouts!$D$2,R29))))</f>
        <v>1.48</v>
      </c>
      <c r="T29" s="78">
        <f t="shared" si="8"/>
        <v>108</v>
      </c>
      <c r="U29" s="79"/>
      <c r="V29" s="78">
        <f t="shared" si="9"/>
        <v>0</v>
      </c>
      <c r="W29" s="80">
        <f t="shared" si="10"/>
        <v>108</v>
      </c>
      <c r="X29" s="81">
        <f t="shared" si="11"/>
        <v>1.48</v>
      </c>
      <c r="Y29" s="57">
        <v>0.43</v>
      </c>
      <c r="Z29" s="77">
        <f>IF(Y29="","",IF(Y29&lt;MinMaxWorkouts!$E$3,MinMaxWorkouts!$E$3,IF(Y29&gt;MinMaxWorkouts!$F$3,MinMaxWorkouts!$F$3,IF(Y29="M",MinMaxWorkouts!$F$3,Y29))))</f>
        <v>0.43</v>
      </c>
      <c r="AA29" s="78">
        <f t="shared" si="12"/>
        <v>43</v>
      </c>
      <c r="AB29" s="79"/>
      <c r="AC29" s="78">
        <f t="shared" si="13"/>
        <v>0</v>
      </c>
      <c r="AD29" s="80">
        <f t="shared" si="14"/>
        <v>43</v>
      </c>
      <c r="AE29" s="81">
        <f t="shared" si="15"/>
        <v>0.43</v>
      </c>
      <c r="AF29" s="56">
        <f t="shared" si="16"/>
        <v>151</v>
      </c>
      <c r="AG29" s="60">
        <f t="shared" si="17"/>
        <v>2.31</v>
      </c>
      <c r="AH29" s="57">
        <v>1.01</v>
      </c>
      <c r="AI29" s="104">
        <f>IF(AH29="","",IF(AH29&lt;MinMaxWorkouts!$E$4,MinMaxWorkouts!$E$4,IF(AH29&gt;MinMaxWorkouts!$F$4,MinMaxWorkouts!$F$4,IF(AH29="M",MinMaxWorkouts!$F$4,AH29))))</f>
        <v>1.01</v>
      </c>
      <c r="AJ29" s="78">
        <f t="shared" si="18"/>
        <v>61</v>
      </c>
      <c r="AK29" s="79"/>
      <c r="AL29" s="78">
        <f t="shared" si="19"/>
        <v>0</v>
      </c>
      <c r="AM29" s="80">
        <f t="shared" si="20"/>
        <v>61</v>
      </c>
      <c r="AN29" s="81">
        <f t="shared" si="21"/>
        <v>1.01</v>
      </c>
      <c r="AO29" s="56">
        <f t="shared" si="22"/>
        <v>212</v>
      </c>
      <c r="AP29" s="60">
        <f t="shared" si="23"/>
        <v>3.32</v>
      </c>
      <c r="AQ29" s="59">
        <v>1.06</v>
      </c>
      <c r="AR29" s="104">
        <f>IF(AQ29="","",IF(AQ29&lt;MinMaxWorkouts!$E$5,MinMaxWorkouts!$E$5,IF(AQ29&gt;MinMaxWorkouts!$F$5,MinMaxWorkouts!$F$5,IF(AQ29="M",MinMaxWorkouts!$F$5,AQ29))))</f>
        <v>1.06</v>
      </c>
      <c r="AS29" s="78">
        <f t="shared" si="24"/>
        <v>66</v>
      </c>
      <c r="AT29" s="79"/>
      <c r="AU29" s="78">
        <f t="shared" si="25"/>
        <v>0</v>
      </c>
      <c r="AV29" s="80">
        <f t="shared" si="26"/>
        <v>66</v>
      </c>
      <c r="AW29" s="81">
        <f t="shared" si="27"/>
        <v>1.06</v>
      </c>
      <c r="AX29" s="56">
        <f t="shared" si="28"/>
        <v>278</v>
      </c>
      <c r="AY29" s="62">
        <f t="shared" si="29"/>
        <v>4.38</v>
      </c>
      <c r="AZ29" s="57" t="s">
        <v>382</v>
      </c>
      <c r="BA29" s="77">
        <f>IF(AZ29="","",IF(AZ29&lt;MinMaxWorkouts!$E$6,MinMaxWorkouts!$E$6,IF(AZ29&gt;MinMaxWorkouts!$F$6,MinMaxWorkouts!$F$6,IF(AZ29="M",MinMaxWorkouts!$F$6,AZ29))))</f>
        <v>2</v>
      </c>
      <c r="BB29" s="78">
        <f t="shared" si="30"/>
        <v>120</v>
      </c>
      <c r="BC29" s="79"/>
      <c r="BD29" s="78">
        <f t="shared" si="31"/>
        <v>0</v>
      </c>
      <c r="BE29" s="80">
        <f t="shared" si="32"/>
        <v>120</v>
      </c>
      <c r="BF29" s="83">
        <f t="shared" si="33"/>
        <v>2</v>
      </c>
      <c r="BG29" s="56">
        <f t="shared" si="34"/>
        <v>398</v>
      </c>
      <c r="BH29" s="62">
        <f t="shared" si="35"/>
        <v>6.38</v>
      </c>
      <c r="BI29" s="100">
        <f t="shared" si="36"/>
        <v>43</v>
      </c>
      <c r="BJ29" s="57">
        <v>1.47</v>
      </c>
      <c r="BK29" s="77">
        <f>IF(BJ29="","",IF(BJ29&lt;MinMaxWorkouts!$E$7,MinMaxWorkouts!$E$7,IF(BJ29&gt;MinMaxWorkouts!$F$7,MinMaxWorkouts!$F$7,IF(BJ29="M",MinMaxWorkouts!$F$7,BJ29))))</f>
        <v>1.47</v>
      </c>
      <c r="BL29" s="78">
        <f t="shared" si="37"/>
        <v>107</v>
      </c>
      <c r="BM29" s="79">
        <v>0.05</v>
      </c>
      <c r="BN29" s="78">
        <f t="shared" si="38"/>
        <v>5</v>
      </c>
      <c r="BO29" s="80">
        <f t="shared" si="39"/>
        <v>112</v>
      </c>
      <c r="BP29" s="83">
        <f t="shared" si="40"/>
        <v>1.52</v>
      </c>
      <c r="BQ29" s="56">
        <f t="shared" si="41"/>
        <v>510</v>
      </c>
      <c r="BR29" s="60">
        <f t="shared" si="42"/>
        <v>8.3</v>
      </c>
      <c r="BS29" s="57">
        <v>1.39</v>
      </c>
      <c r="BT29" s="77">
        <f>IF(BS29="","",IF(BS29&lt;MinMaxWorkouts!$E$8,MinMaxWorkouts!$E$8,IF(BS29&gt;MinMaxWorkouts!$F$8,MinMaxWorkouts!$F$8,IF(BS29="M",MinMaxWorkouts!$F$8,BS29))))</f>
        <v>1.39</v>
      </c>
      <c r="BU29" s="78">
        <f t="shared" si="43"/>
        <v>99</v>
      </c>
      <c r="BV29" s="79"/>
      <c r="BW29" s="78">
        <f t="shared" si="44"/>
        <v>0</v>
      </c>
      <c r="BX29" s="80">
        <f t="shared" si="45"/>
        <v>99</v>
      </c>
      <c r="BY29" s="85">
        <f t="shared" si="46"/>
        <v>1.3900000000000001</v>
      </c>
      <c r="BZ29" s="56">
        <f t="shared" si="47"/>
        <v>609</v>
      </c>
      <c r="CA29" s="63">
        <f t="shared" si="48"/>
        <v>10.09</v>
      </c>
      <c r="CB29" s="57">
        <v>0.47</v>
      </c>
      <c r="CC29" s="88">
        <f>IF(CB29="","",IF(CB29&lt;MinMaxWorkouts!$E$9,MinMaxWorkouts!$E$9,IF(CB29&gt;MinMaxWorkouts!$F$9,MinMaxWorkouts!$F$9,IF(CB29="M",MinMaxWorkouts!$F$9,CB29))))</f>
        <v>0.47</v>
      </c>
      <c r="CD29" s="89">
        <f t="shared" si="49"/>
        <v>47</v>
      </c>
      <c r="CE29" s="79"/>
      <c r="CF29" s="78">
        <f t="shared" si="50"/>
        <v>0</v>
      </c>
      <c r="CG29" s="80">
        <f t="shared" si="51"/>
        <v>47</v>
      </c>
      <c r="CH29" s="85">
        <f t="shared" si="52"/>
        <v>0.47</v>
      </c>
      <c r="CI29" s="56">
        <f t="shared" si="53"/>
        <v>656</v>
      </c>
      <c r="CJ29" s="60">
        <f t="shared" si="54"/>
        <v>10.56</v>
      </c>
      <c r="CK29" s="57">
        <v>0.45</v>
      </c>
      <c r="CL29" s="88">
        <f>IF(CK29="","",IF(CK29&lt;MinMaxWorkouts!$E$10,MinMaxWorkouts!$E$10,IF(CK29&gt;MinMaxWorkouts!$F$10,MinMaxWorkouts!$F$10,IF(CK29="M",MinMaxWorkouts!$F$10,CK29))))</f>
        <v>0.45</v>
      </c>
      <c r="CM29" s="89">
        <f t="shared" si="55"/>
        <v>45</v>
      </c>
      <c r="CN29" s="79"/>
      <c r="CO29" s="78">
        <f t="shared" si="56"/>
        <v>0</v>
      </c>
      <c r="CP29" s="80">
        <f t="shared" si="57"/>
        <v>45</v>
      </c>
      <c r="CQ29" s="85">
        <f t="shared" si="58"/>
        <v>0.45</v>
      </c>
      <c r="CR29" s="56">
        <f t="shared" si="59"/>
        <v>701</v>
      </c>
      <c r="CS29" s="60">
        <f t="shared" si="60"/>
        <v>11.41</v>
      </c>
      <c r="CT29" s="57">
        <v>0.57</v>
      </c>
      <c r="CU29" s="88">
        <f>IF(CT29="","",IF(CT29&lt;MinMaxWorkouts!$E$11,MinMaxWorkouts!$E$11,IF(CT29&gt;MinMaxWorkouts!$F$11,MinMaxWorkouts!$F$11,IF(CT29="M",MinMaxWorkouts!$F$11,CT29))))</f>
        <v>0.57</v>
      </c>
      <c r="CV29" s="89">
        <f t="shared" si="61"/>
        <v>56.99999999999999</v>
      </c>
      <c r="CW29" s="79"/>
      <c r="CX29" s="78">
        <f t="shared" si="62"/>
        <v>0</v>
      </c>
      <c r="CY29" s="80">
        <f t="shared" si="63"/>
        <v>56.99999999999999</v>
      </c>
      <c r="CZ29" s="91">
        <f t="shared" si="64"/>
        <v>0.57</v>
      </c>
      <c r="DA29" s="56">
        <f t="shared" si="65"/>
        <v>758</v>
      </c>
      <c r="DB29" s="60">
        <f t="shared" si="66"/>
        <v>12.38</v>
      </c>
      <c r="DC29" s="57">
        <v>0.56</v>
      </c>
      <c r="DD29" s="88">
        <f>IF(DC29="","",IF(DC29&lt;MinMaxWorkouts!$E$12,MinMaxWorkouts!$E$12,IF(DC29&gt;MinMaxWorkouts!$F$12,MinMaxWorkouts!$F$12,IF(DC29="M",MinMaxWorkouts!$F$12,DC29))))</f>
        <v>0.56</v>
      </c>
      <c r="DE29" s="89">
        <f t="shared" si="67"/>
        <v>56.00000000000001</v>
      </c>
      <c r="DF29" s="79"/>
      <c r="DG29" s="78">
        <f t="shared" si="68"/>
        <v>0</v>
      </c>
      <c r="DH29" s="80">
        <f t="shared" si="69"/>
        <v>56.00000000000001</v>
      </c>
      <c r="DI29" s="91">
        <f t="shared" si="70"/>
        <v>0.56</v>
      </c>
      <c r="DJ29" s="56">
        <f t="shared" si="71"/>
        <v>814</v>
      </c>
      <c r="DK29" s="60">
        <f t="shared" si="72"/>
        <v>13.34</v>
      </c>
      <c r="DL29" s="57">
        <v>0.58</v>
      </c>
      <c r="DM29" s="88">
        <f>IF(DL29="","",IF(DL29&lt;MinMaxWorkouts!$E$13,MinMaxWorkouts!$E$13,IF(DL29&gt;MinMaxWorkouts!$F$13,MinMaxWorkouts!$F$13,IF(DL29="M",MinMaxWorkouts!$F$13,DL29))))</f>
        <v>0.58</v>
      </c>
      <c r="DN29" s="89">
        <f t="shared" si="73"/>
        <v>57.99999999999999</v>
      </c>
      <c r="DO29" s="79"/>
      <c r="DP29" s="78">
        <f t="shared" si="74"/>
        <v>0</v>
      </c>
      <c r="DQ29" s="80">
        <f t="shared" si="75"/>
        <v>57.99999999999999</v>
      </c>
      <c r="DR29" s="91">
        <f t="shared" si="76"/>
        <v>0.58</v>
      </c>
      <c r="DS29" s="64">
        <f t="shared" si="77"/>
        <v>872</v>
      </c>
      <c r="DT29" s="65">
        <f t="shared" si="78"/>
        <v>14.32</v>
      </c>
      <c r="DU29" s="65">
        <f t="shared" si="79"/>
        <v>14.32</v>
      </c>
      <c r="DV29" s="57">
        <v>1.34</v>
      </c>
      <c r="DW29" s="88">
        <f>IF(DV29="","",IF(DV29&lt;MinMaxWorkouts!$E$14,MinMaxWorkouts!$E$14,IF(DV29&gt;MinMaxWorkouts!$F$14,MinMaxWorkouts!$F$14,IF(DV29="M",MinMaxWorkouts!$F$14,DV29))))</f>
        <v>1.34</v>
      </c>
      <c r="DX29" s="89">
        <f t="shared" si="80"/>
        <v>94</v>
      </c>
      <c r="DY29" s="79"/>
      <c r="DZ29" s="78">
        <f t="shared" si="81"/>
        <v>0</v>
      </c>
      <c r="EA29" s="80">
        <f t="shared" si="82"/>
        <v>94</v>
      </c>
      <c r="EB29" s="91">
        <f t="shared" si="83"/>
        <v>1.34</v>
      </c>
      <c r="EC29" s="56">
        <f t="shared" si="84"/>
        <v>966</v>
      </c>
      <c r="ED29" s="57">
        <v>1.32</v>
      </c>
      <c r="EE29" s="88">
        <f>IF(ED29="","",IF(ED29&lt;MinMaxWorkouts!$E$15,MinMaxWorkouts!$E$15,IF(ED29&gt;MinMaxWorkouts!$F$15,MinMaxWorkouts!$F$15,IF(ED29="M",MinMaxWorkouts!$F$15,ED29))))</f>
        <v>1.32</v>
      </c>
      <c r="EF29" s="89">
        <f t="shared" si="85"/>
        <v>92</v>
      </c>
      <c r="EG29" s="79"/>
      <c r="EH29" s="78">
        <f t="shared" si="86"/>
        <v>0</v>
      </c>
      <c r="EI29" s="80">
        <f t="shared" si="87"/>
        <v>92</v>
      </c>
      <c r="EJ29" s="91">
        <f t="shared" si="88"/>
        <v>1.32</v>
      </c>
      <c r="EK29" s="56">
        <f t="shared" si="89"/>
        <v>1058</v>
      </c>
      <c r="EL29" s="60">
        <f t="shared" si="90"/>
        <v>17.38</v>
      </c>
      <c r="EM29" s="57">
        <v>0.45</v>
      </c>
      <c r="EN29" s="88">
        <f>IF(EM29="","",IF(EM29&lt;MinMaxWorkouts!$E$16,MinMaxWorkouts!$E$16,IF(EM29&gt;MinMaxWorkouts!$F$16,MinMaxWorkouts!$F$16,IF(EM29="M",MinMaxWorkouts!$F$16,EM29))))</f>
        <v>0.45</v>
      </c>
      <c r="EO29" s="89">
        <f t="shared" si="91"/>
        <v>45</v>
      </c>
      <c r="EP29" s="79"/>
      <c r="EQ29" s="78">
        <f t="shared" si="92"/>
        <v>0</v>
      </c>
      <c r="ER29" s="80">
        <f t="shared" si="93"/>
        <v>45</v>
      </c>
      <c r="ES29" s="91">
        <f t="shared" si="94"/>
        <v>0.45</v>
      </c>
      <c r="ET29" s="56">
        <f t="shared" si="95"/>
        <v>1103</v>
      </c>
      <c r="EU29" s="60">
        <f t="shared" si="96"/>
        <v>18.23</v>
      </c>
      <c r="EV29" s="57">
        <v>0.53</v>
      </c>
      <c r="EW29" s="77">
        <f>IF(EV29="","",IF(EV29&lt;MinMaxWorkouts!$E$17,MinMaxWorkouts!$E$17,IF(EV29&gt;MinMaxWorkouts!$F$17,MinMaxWorkouts!$F$17,IF(EV29="M",MinMaxWorkouts!$F$17,EV29))))</f>
        <v>0.53</v>
      </c>
      <c r="EX29" s="89">
        <f t="shared" si="97"/>
        <v>53</v>
      </c>
      <c r="EY29" s="79"/>
      <c r="EZ29" s="78">
        <f t="shared" si="98"/>
        <v>0</v>
      </c>
      <c r="FA29" s="80">
        <f t="shared" si="99"/>
        <v>53</v>
      </c>
      <c r="FB29" s="91">
        <f t="shared" si="100"/>
        <v>0.53</v>
      </c>
      <c r="FC29" s="56">
        <f t="shared" si="101"/>
        <v>1156</v>
      </c>
      <c r="FD29" s="60">
        <f t="shared" si="102"/>
        <v>19.16</v>
      </c>
      <c r="FE29" s="57">
        <v>0.56</v>
      </c>
      <c r="FF29" s="77">
        <f>IF(FE29="","",IF(FE29&lt;MinMaxWorkouts!$E$18,MinMaxWorkouts!$E$18,IF(FE29&gt;MinMaxWorkouts!$F$18,MinMaxWorkouts!$F$18,IF(FE29="M",MinMaxWorkouts!$F$18,FE29))))</f>
        <v>0.56</v>
      </c>
      <c r="FG29" s="89">
        <f t="shared" si="103"/>
        <v>56.00000000000001</v>
      </c>
      <c r="FH29" s="79"/>
      <c r="FI29" s="78">
        <f t="shared" si="104"/>
        <v>0</v>
      </c>
      <c r="FJ29" s="96">
        <f t="shared" si="105"/>
        <v>56.00000000000001</v>
      </c>
      <c r="FK29" s="97">
        <f t="shared" si="106"/>
        <v>0.56</v>
      </c>
      <c r="FL29" s="56">
        <f t="shared" si="107"/>
        <v>1212</v>
      </c>
      <c r="FM29" s="60">
        <f t="shared" si="108"/>
        <v>20.12</v>
      </c>
      <c r="FN29" s="61">
        <f>IF(FM29="","",RANK(FM29,FM$3:FM$49,1))</f>
        <v>31</v>
      </c>
      <c r="FO29" s="57">
        <v>1.3</v>
      </c>
      <c r="FP29" s="88">
        <f>IF(FO29="","",IF(FO29&lt;MinMaxWorkouts!$E$19,MinMaxWorkouts!$E$19,IF(FO29&gt;MinMaxWorkouts!$F$19,MinMaxWorkouts!$F$19,IF(FO29="M",MinMaxWorkouts!$F$19,FO29))))</f>
        <v>1.3</v>
      </c>
      <c r="FQ29" s="89">
        <f t="shared" si="109"/>
        <v>90</v>
      </c>
      <c r="FR29" s="79"/>
      <c r="FS29" s="78">
        <f t="shared" si="110"/>
        <v>0</v>
      </c>
      <c r="FT29" s="80">
        <f t="shared" si="111"/>
        <v>90</v>
      </c>
      <c r="FU29" s="91">
        <f t="shared" si="112"/>
        <v>1.3</v>
      </c>
      <c r="FV29" s="56">
        <f t="shared" si="113"/>
        <v>1302</v>
      </c>
      <c r="FW29" s="60">
        <f t="shared" si="114"/>
        <v>13.02</v>
      </c>
      <c r="FX29" s="57">
        <v>0.47</v>
      </c>
      <c r="FY29" s="88">
        <f>IF(FX29="","",IF(FX29&lt;MinMaxWorkouts!$E$20,MinMaxWorkouts!$E$20,IF(FX29&gt;MinMaxWorkouts!$F$20,MinMaxWorkouts!$F$20,IF(FX29="M",MinMaxWorkouts!$F$20,FX29))))</f>
        <v>0.48</v>
      </c>
      <c r="FZ29" s="89">
        <f t="shared" si="115"/>
        <v>48</v>
      </c>
      <c r="GA29" s="79"/>
      <c r="GB29" s="78">
        <f t="shared" si="116"/>
        <v>0</v>
      </c>
      <c r="GC29" s="80">
        <f t="shared" si="117"/>
        <v>48</v>
      </c>
      <c r="GD29" s="91">
        <f t="shared" si="118"/>
        <v>0.48</v>
      </c>
      <c r="GE29" s="56">
        <f t="shared" si="119"/>
        <v>1350</v>
      </c>
      <c r="GF29" s="60">
        <f t="shared" si="120"/>
        <v>13.5</v>
      </c>
      <c r="GG29" s="57">
        <v>0.44</v>
      </c>
      <c r="GH29" s="88">
        <f>IF(GG29="","",IF(GG29&lt;MinMaxWorkouts!$E$21,MinMaxWorkouts!$E$21,IF(GG29&gt;MinMaxWorkouts!$F$21,MinMaxWorkouts!$F$21,IF(GG29="M",MinMaxWorkouts!$F$21,GG29))))</f>
        <v>0.44</v>
      </c>
      <c r="GI29" s="89">
        <f t="shared" si="143"/>
        <v>44</v>
      </c>
      <c r="GJ29" s="79"/>
      <c r="GK29" s="78">
        <f t="shared" si="121"/>
        <v>0</v>
      </c>
      <c r="GL29" s="80">
        <f t="shared" si="122"/>
        <v>44</v>
      </c>
      <c r="GM29" s="91">
        <f t="shared" si="123"/>
        <v>0.44</v>
      </c>
      <c r="GN29" s="56">
        <f t="shared" si="124"/>
        <v>1394</v>
      </c>
      <c r="GO29" s="60">
        <f t="shared" si="125"/>
        <v>13.94</v>
      </c>
      <c r="GP29" s="57">
        <v>1.35</v>
      </c>
      <c r="GQ29" s="88">
        <f>IF(GP29="","",IF(GP29&lt;MinMaxWorkouts!$E$22,MinMaxWorkouts!$E$22,IF(GP29&gt;MinMaxWorkouts!$F$22,MinMaxWorkouts!$F$22,IF(GP29="M",MinMaxWorkouts!$F$22,GP29))))</f>
        <v>1.35</v>
      </c>
      <c r="GR29" s="89">
        <f t="shared" si="144"/>
        <v>95</v>
      </c>
      <c r="GS29" s="79"/>
      <c r="GT29" s="78">
        <f t="shared" si="126"/>
        <v>0</v>
      </c>
      <c r="GU29" s="80">
        <f t="shared" si="127"/>
        <v>95</v>
      </c>
      <c r="GV29" s="91">
        <f t="shared" si="128"/>
        <v>1.35</v>
      </c>
      <c r="GW29" s="56">
        <f t="shared" si="129"/>
        <v>1489</v>
      </c>
      <c r="GX29" s="60">
        <f t="shared" si="130"/>
        <v>14.89</v>
      </c>
      <c r="GY29" s="57">
        <v>0.52</v>
      </c>
      <c r="GZ29" s="88">
        <f>IF(GY29="","",IF(GY29&lt;MinMaxWorkouts!$E$23,MinMaxWorkouts!$E$23,IF(GY29&gt;MinMaxWorkouts!$F$23,MinMaxWorkouts!$F$23,IF(GY29="M",MinMaxWorkouts!$F$23,GY29))))</f>
        <v>0.52</v>
      </c>
      <c r="HA29" s="89">
        <f t="shared" si="145"/>
        <v>52</v>
      </c>
      <c r="HB29" s="79"/>
      <c r="HC29" s="78">
        <f t="shared" si="131"/>
        <v>0</v>
      </c>
      <c r="HD29" s="80">
        <f t="shared" si="132"/>
        <v>52</v>
      </c>
      <c r="HE29" s="91">
        <f t="shared" si="133"/>
        <v>0.52</v>
      </c>
      <c r="HF29" s="56">
        <f t="shared" si="134"/>
        <v>1541</v>
      </c>
      <c r="HG29" s="60">
        <f t="shared" si="135"/>
        <v>15.41</v>
      </c>
      <c r="HH29" s="57">
        <v>0.46</v>
      </c>
      <c r="HI29" s="88">
        <f>IF(HH29="","",IF(HH29&lt;MinMaxWorkouts!$E$24,MinMaxWorkouts!$E$24,IF(HH29&gt;MinMaxWorkouts!$F$24,MinMaxWorkouts!$F$24,IF(HH29="M",MinMaxWorkouts!$F$24,HH29))))</f>
        <v>0.46</v>
      </c>
      <c r="HJ29" s="89">
        <f t="shared" si="136"/>
        <v>46</v>
      </c>
      <c r="HK29" s="79"/>
      <c r="HL29" s="78">
        <f t="shared" si="137"/>
        <v>0</v>
      </c>
      <c r="HM29" s="80">
        <f t="shared" si="138"/>
        <v>46</v>
      </c>
      <c r="HN29" s="91">
        <f t="shared" si="139"/>
        <v>0.46</v>
      </c>
      <c r="HO29" s="99"/>
      <c r="HP29" s="58"/>
      <c r="HQ29" s="42">
        <f t="shared" si="140"/>
        <v>1587</v>
      </c>
      <c r="HR29" s="57"/>
      <c r="HS29" s="66">
        <f t="shared" si="141"/>
        <v>26.27</v>
      </c>
      <c r="HT29" s="67">
        <v>11</v>
      </c>
      <c r="HU29" s="68">
        <f>IF(B29="","DNS",IF(HS29="","DNF",RANK(HS29,HS$3:HS$49,1)))</f>
        <v>27</v>
      </c>
      <c r="HV29" s="68">
        <f t="shared" si="146"/>
        <v>27</v>
      </c>
    </row>
    <row r="30" spans="1:230" ht="15.75">
      <c r="A30" s="112">
        <v>17</v>
      </c>
      <c r="B30" s="54">
        <f t="shared" si="0"/>
        <v>170</v>
      </c>
      <c r="C30" s="129" t="s">
        <v>246</v>
      </c>
      <c r="D30" s="130" t="str">
        <f>IF(C30="","",LEFT(C30,1))</f>
        <v>A</v>
      </c>
      <c r="E30" s="130">
        <f t="shared" si="1"/>
        <v>7</v>
      </c>
      <c r="F30" s="130" t="str">
        <f t="shared" si="2"/>
        <v> McMullan</v>
      </c>
      <c r="G30" s="131" t="s">
        <v>247</v>
      </c>
      <c r="H30" s="78" t="str">
        <f t="shared" si="3"/>
        <v>S</v>
      </c>
      <c r="I30" s="130">
        <f t="shared" si="4"/>
        <v>6</v>
      </c>
      <c r="J30" s="78" t="str">
        <f t="shared" si="5"/>
        <v> Coulter</v>
      </c>
      <c r="K30" s="130" t="str">
        <f t="shared" si="6"/>
        <v>A. McMullan/S. Coulter</v>
      </c>
      <c r="L30" s="132" t="s">
        <v>318</v>
      </c>
      <c r="M30" s="122" t="s">
        <v>350</v>
      </c>
      <c r="N30" s="123">
        <v>1</v>
      </c>
      <c r="O30" s="135">
        <f>O29+MinMaxWorkouts!J$2</f>
        <v>0.43611111111111106</v>
      </c>
      <c r="P30" s="55"/>
      <c r="Q30" s="56">
        <f t="shared" si="7"/>
        <v>0</v>
      </c>
      <c r="R30" s="57">
        <v>0.51</v>
      </c>
      <c r="S30" s="77">
        <f>IF(R30="","",IF(R30&lt;MinMaxWorkouts!$E$2,MinMaxWorkouts!$E$2,IF(R30&gt;MinMaxWorkouts!$F$2,MinMaxWorkouts!$F$2,IF(R30="M",MinMaxWorkouts!$D$2,R30))))</f>
        <v>0.51</v>
      </c>
      <c r="T30" s="78">
        <f t="shared" si="8"/>
        <v>51</v>
      </c>
      <c r="U30" s="79"/>
      <c r="V30" s="78">
        <f t="shared" si="9"/>
        <v>0</v>
      </c>
      <c r="W30" s="80">
        <f t="shared" si="10"/>
        <v>51</v>
      </c>
      <c r="X30" s="81">
        <f t="shared" si="11"/>
        <v>0.51</v>
      </c>
      <c r="Y30" s="57">
        <v>0.46</v>
      </c>
      <c r="Z30" s="77">
        <f>IF(Y30="","",IF(Y30&lt;MinMaxWorkouts!$E$3,MinMaxWorkouts!$E$3,IF(Y30&gt;MinMaxWorkouts!$F$3,MinMaxWorkouts!$F$3,IF(Y30="M",MinMaxWorkouts!$F$3,Y30))))</f>
        <v>0.46</v>
      </c>
      <c r="AA30" s="78">
        <f t="shared" si="12"/>
        <v>46</v>
      </c>
      <c r="AB30" s="79"/>
      <c r="AC30" s="78">
        <f t="shared" si="13"/>
        <v>0</v>
      </c>
      <c r="AD30" s="80">
        <f t="shared" si="14"/>
        <v>46</v>
      </c>
      <c r="AE30" s="81">
        <f t="shared" si="15"/>
        <v>0.46</v>
      </c>
      <c r="AF30" s="56">
        <f t="shared" si="16"/>
        <v>97</v>
      </c>
      <c r="AG30" s="60">
        <f t="shared" si="17"/>
        <v>1.37</v>
      </c>
      <c r="AH30" s="57">
        <v>1.07</v>
      </c>
      <c r="AI30" s="104">
        <f>IF(AH30="","",IF(AH30&lt;MinMaxWorkouts!$E$4,MinMaxWorkouts!$E$4,IF(AH30&gt;MinMaxWorkouts!$F$4,MinMaxWorkouts!$F$4,IF(AH30="M",MinMaxWorkouts!$F$4,AH30))))</f>
        <v>1.07</v>
      </c>
      <c r="AJ30" s="78">
        <f t="shared" si="18"/>
        <v>67</v>
      </c>
      <c r="AK30" s="79"/>
      <c r="AL30" s="78">
        <f t="shared" si="19"/>
        <v>0</v>
      </c>
      <c r="AM30" s="80">
        <f t="shared" si="20"/>
        <v>67</v>
      </c>
      <c r="AN30" s="81">
        <f t="shared" si="21"/>
        <v>1.07</v>
      </c>
      <c r="AO30" s="56">
        <f t="shared" si="22"/>
        <v>164</v>
      </c>
      <c r="AP30" s="60">
        <f t="shared" si="23"/>
        <v>2.44</v>
      </c>
      <c r="AQ30" s="59">
        <v>0.53</v>
      </c>
      <c r="AR30" s="104">
        <f>IF(AQ30="","",IF(AQ30&lt;MinMaxWorkouts!$E$5,MinMaxWorkouts!$E$5,IF(AQ30&gt;MinMaxWorkouts!$F$5,MinMaxWorkouts!$F$5,IF(AQ30="M",MinMaxWorkouts!$F$5,AQ30))))</f>
        <v>0.53</v>
      </c>
      <c r="AS30" s="78">
        <f t="shared" si="24"/>
        <v>53</v>
      </c>
      <c r="AT30" s="79"/>
      <c r="AU30" s="78">
        <f t="shared" si="25"/>
        <v>0</v>
      </c>
      <c r="AV30" s="80">
        <f t="shared" si="26"/>
        <v>53</v>
      </c>
      <c r="AW30" s="81">
        <f t="shared" si="27"/>
        <v>0.53</v>
      </c>
      <c r="AX30" s="56">
        <f t="shared" si="28"/>
        <v>217</v>
      </c>
      <c r="AY30" s="62">
        <f t="shared" si="29"/>
        <v>3.37</v>
      </c>
      <c r="AZ30" s="57" t="s">
        <v>382</v>
      </c>
      <c r="BA30" s="77">
        <f>IF(AZ30="","",IF(AZ30&lt;MinMaxWorkouts!$E$6,MinMaxWorkouts!$E$6,IF(AZ30&gt;MinMaxWorkouts!$F$6,MinMaxWorkouts!$F$6,IF(AZ30="M",MinMaxWorkouts!$F$6,AZ30))))</f>
        <v>2</v>
      </c>
      <c r="BB30" s="78">
        <f t="shared" si="30"/>
        <v>120</v>
      </c>
      <c r="BC30" s="79"/>
      <c r="BD30" s="78">
        <f t="shared" si="31"/>
        <v>0</v>
      </c>
      <c r="BE30" s="80">
        <f t="shared" si="32"/>
        <v>120</v>
      </c>
      <c r="BF30" s="83">
        <f t="shared" si="33"/>
        <v>2</v>
      </c>
      <c r="BG30" s="56">
        <f t="shared" si="34"/>
        <v>337</v>
      </c>
      <c r="BH30" s="62">
        <f t="shared" si="35"/>
        <v>5.37</v>
      </c>
      <c r="BI30" s="100">
        <f t="shared" si="36"/>
        <v>31</v>
      </c>
      <c r="BJ30" s="57">
        <v>2.41</v>
      </c>
      <c r="BK30" s="77">
        <f>IF(BJ30="","",IF(BJ30&lt;MinMaxWorkouts!$E$7,MinMaxWorkouts!$E$7,IF(BJ30&gt;MinMaxWorkouts!$F$7,MinMaxWorkouts!$F$7,IF(BJ30="M",MinMaxWorkouts!$F$7,BJ30))))</f>
        <v>2.41</v>
      </c>
      <c r="BL30" s="78">
        <f t="shared" si="37"/>
        <v>161</v>
      </c>
      <c r="BM30" s="79"/>
      <c r="BN30" s="78">
        <f t="shared" si="38"/>
        <v>0</v>
      </c>
      <c r="BO30" s="80">
        <f t="shared" si="39"/>
        <v>161</v>
      </c>
      <c r="BP30" s="83">
        <f t="shared" si="40"/>
        <v>2.41</v>
      </c>
      <c r="BQ30" s="56">
        <f t="shared" si="41"/>
        <v>498</v>
      </c>
      <c r="BR30" s="60">
        <f t="shared" si="42"/>
        <v>8.18</v>
      </c>
      <c r="BS30" s="57">
        <v>1.32</v>
      </c>
      <c r="BT30" s="77">
        <f>IF(BS30="","",IF(BS30&lt;MinMaxWorkouts!$E$8,MinMaxWorkouts!$E$8,IF(BS30&gt;MinMaxWorkouts!$F$8,MinMaxWorkouts!$F$8,IF(BS30="M",MinMaxWorkouts!$F$8,BS30))))</f>
        <v>1.32</v>
      </c>
      <c r="BU30" s="78">
        <f t="shared" si="43"/>
        <v>92</v>
      </c>
      <c r="BV30" s="79"/>
      <c r="BW30" s="78">
        <f t="shared" si="44"/>
        <v>0</v>
      </c>
      <c r="BX30" s="80">
        <f t="shared" si="45"/>
        <v>92</v>
      </c>
      <c r="BY30" s="85">
        <f t="shared" si="46"/>
        <v>1.32</v>
      </c>
      <c r="BZ30" s="56">
        <f t="shared" si="47"/>
        <v>590</v>
      </c>
      <c r="CA30" s="63">
        <f t="shared" si="48"/>
        <v>9.5</v>
      </c>
      <c r="CB30" s="57">
        <v>0.49</v>
      </c>
      <c r="CC30" s="88">
        <f>IF(CB30="","",IF(CB30&lt;MinMaxWorkouts!$E$9,MinMaxWorkouts!$E$9,IF(CB30&gt;MinMaxWorkouts!$F$9,MinMaxWorkouts!$F$9,IF(CB30="M",MinMaxWorkouts!$F$9,CB30))))</f>
        <v>0.49</v>
      </c>
      <c r="CD30" s="89">
        <f t="shared" si="49"/>
        <v>49</v>
      </c>
      <c r="CE30" s="79"/>
      <c r="CF30" s="78">
        <f t="shared" si="50"/>
        <v>0</v>
      </c>
      <c r="CG30" s="80">
        <f t="shared" si="51"/>
        <v>49</v>
      </c>
      <c r="CH30" s="85">
        <f t="shared" si="52"/>
        <v>0.49</v>
      </c>
      <c r="CI30" s="56">
        <f t="shared" si="53"/>
        <v>639</v>
      </c>
      <c r="CJ30" s="60">
        <f t="shared" si="54"/>
        <v>10.39</v>
      </c>
      <c r="CK30" s="57">
        <v>0.48</v>
      </c>
      <c r="CL30" s="88">
        <f>IF(CK30="","",IF(CK30&lt;MinMaxWorkouts!$E$10,MinMaxWorkouts!$E$10,IF(CK30&gt;MinMaxWorkouts!$F$10,MinMaxWorkouts!$F$10,IF(CK30="M",MinMaxWorkouts!$F$10,CK30))))</f>
        <v>0.48</v>
      </c>
      <c r="CM30" s="89">
        <f t="shared" si="55"/>
        <v>48</v>
      </c>
      <c r="CN30" s="79"/>
      <c r="CO30" s="78">
        <f t="shared" si="56"/>
        <v>0</v>
      </c>
      <c r="CP30" s="80">
        <f t="shared" si="57"/>
        <v>48</v>
      </c>
      <c r="CQ30" s="85">
        <f t="shared" si="58"/>
        <v>0.48</v>
      </c>
      <c r="CR30" s="56">
        <f t="shared" si="59"/>
        <v>687</v>
      </c>
      <c r="CS30" s="60">
        <f t="shared" si="60"/>
        <v>11.27</v>
      </c>
      <c r="CT30" s="57">
        <v>0.55</v>
      </c>
      <c r="CU30" s="88">
        <f>IF(CT30="","",IF(CT30&lt;MinMaxWorkouts!$E$11,MinMaxWorkouts!$E$11,IF(CT30&gt;MinMaxWorkouts!$F$11,MinMaxWorkouts!$F$11,IF(CT30="M",MinMaxWorkouts!$F$11,CT30))))</f>
        <v>0.55</v>
      </c>
      <c r="CV30" s="89">
        <f t="shared" si="61"/>
        <v>55.00000000000001</v>
      </c>
      <c r="CW30" s="79"/>
      <c r="CX30" s="78">
        <f t="shared" si="62"/>
        <v>0</v>
      </c>
      <c r="CY30" s="80">
        <f t="shared" si="63"/>
        <v>55.00000000000001</v>
      </c>
      <c r="CZ30" s="91">
        <f t="shared" si="64"/>
        <v>0.55</v>
      </c>
      <c r="DA30" s="56">
        <f t="shared" si="65"/>
        <v>742</v>
      </c>
      <c r="DB30" s="60">
        <f t="shared" si="66"/>
        <v>12.22</v>
      </c>
      <c r="DC30" s="57">
        <v>0.53</v>
      </c>
      <c r="DD30" s="88">
        <f>IF(DC30="","",IF(DC30&lt;MinMaxWorkouts!$E$12,MinMaxWorkouts!$E$12,IF(DC30&gt;MinMaxWorkouts!$F$12,MinMaxWorkouts!$F$12,IF(DC30="M",MinMaxWorkouts!$F$12,DC30))))</f>
        <v>0.53</v>
      </c>
      <c r="DE30" s="89">
        <f t="shared" si="67"/>
        <v>53</v>
      </c>
      <c r="DF30" s="79"/>
      <c r="DG30" s="78">
        <f t="shared" si="68"/>
        <v>0</v>
      </c>
      <c r="DH30" s="80">
        <f t="shared" si="69"/>
        <v>53</v>
      </c>
      <c r="DI30" s="91">
        <f t="shared" si="70"/>
        <v>0.53</v>
      </c>
      <c r="DJ30" s="56">
        <f t="shared" si="71"/>
        <v>795</v>
      </c>
      <c r="DK30" s="60">
        <f t="shared" si="72"/>
        <v>13.15</v>
      </c>
      <c r="DL30" s="57">
        <v>1.01</v>
      </c>
      <c r="DM30" s="88">
        <f>IF(DL30="","",IF(DL30&lt;MinMaxWorkouts!$E$13,MinMaxWorkouts!$E$13,IF(DL30&gt;MinMaxWorkouts!$F$13,MinMaxWorkouts!$F$13,IF(DL30="M",MinMaxWorkouts!$F$13,DL30))))</f>
        <v>1.01</v>
      </c>
      <c r="DN30" s="89">
        <f t="shared" si="73"/>
        <v>61</v>
      </c>
      <c r="DO30" s="79"/>
      <c r="DP30" s="78">
        <f t="shared" si="74"/>
        <v>0</v>
      </c>
      <c r="DQ30" s="80">
        <f t="shared" si="75"/>
        <v>61</v>
      </c>
      <c r="DR30" s="91">
        <f t="shared" si="76"/>
        <v>1.01</v>
      </c>
      <c r="DS30" s="64">
        <f t="shared" si="77"/>
        <v>856</v>
      </c>
      <c r="DT30" s="65">
        <f t="shared" si="78"/>
        <v>14.16</v>
      </c>
      <c r="DU30" s="65">
        <f t="shared" si="79"/>
        <v>14.16</v>
      </c>
      <c r="DV30" s="57">
        <v>1.34</v>
      </c>
      <c r="DW30" s="88">
        <f>IF(DV30="","",IF(DV30&lt;MinMaxWorkouts!$E$14,MinMaxWorkouts!$E$14,IF(DV30&gt;MinMaxWorkouts!$F$14,MinMaxWorkouts!$F$14,IF(DV30="M",MinMaxWorkouts!$F$14,DV30))))</f>
        <v>1.34</v>
      </c>
      <c r="DX30" s="89">
        <f t="shared" si="80"/>
        <v>94</v>
      </c>
      <c r="DY30" s="79"/>
      <c r="DZ30" s="78">
        <f t="shared" si="81"/>
        <v>0</v>
      </c>
      <c r="EA30" s="80">
        <f t="shared" si="82"/>
        <v>94</v>
      </c>
      <c r="EB30" s="91">
        <f t="shared" si="83"/>
        <v>1.34</v>
      </c>
      <c r="EC30" s="56">
        <f t="shared" si="84"/>
        <v>950</v>
      </c>
      <c r="ED30" s="57">
        <v>1.32</v>
      </c>
      <c r="EE30" s="88">
        <f>IF(ED30="","",IF(ED30&lt;MinMaxWorkouts!$E$15,MinMaxWorkouts!$E$15,IF(ED30&gt;MinMaxWorkouts!$F$15,MinMaxWorkouts!$F$15,IF(ED30="M",MinMaxWorkouts!$F$15,ED30))))</f>
        <v>1.32</v>
      </c>
      <c r="EF30" s="89">
        <f t="shared" si="85"/>
        <v>92</v>
      </c>
      <c r="EG30" s="79"/>
      <c r="EH30" s="78">
        <f t="shared" si="86"/>
        <v>0</v>
      </c>
      <c r="EI30" s="80">
        <f t="shared" si="87"/>
        <v>92</v>
      </c>
      <c r="EJ30" s="91">
        <f t="shared" si="88"/>
        <v>1.32</v>
      </c>
      <c r="EK30" s="56">
        <f t="shared" si="89"/>
        <v>1042</v>
      </c>
      <c r="EL30" s="60">
        <f t="shared" si="90"/>
        <v>17.22</v>
      </c>
      <c r="EM30" s="57">
        <v>0.5</v>
      </c>
      <c r="EN30" s="88">
        <f>IF(EM30="","",IF(EM30&lt;MinMaxWorkouts!$E$16,MinMaxWorkouts!$E$16,IF(EM30&gt;MinMaxWorkouts!$F$16,MinMaxWorkouts!$F$16,IF(EM30="M",MinMaxWorkouts!$F$16,EM30))))</f>
        <v>0.5</v>
      </c>
      <c r="EO30" s="89">
        <f t="shared" si="91"/>
        <v>50</v>
      </c>
      <c r="EP30" s="79"/>
      <c r="EQ30" s="78">
        <f t="shared" si="92"/>
        <v>0</v>
      </c>
      <c r="ER30" s="80">
        <f t="shared" si="93"/>
        <v>50</v>
      </c>
      <c r="ES30" s="91">
        <f t="shared" si="94"/>
        <v>0.5</v>
      </c>
      <c r="ET30" s="56">
        <f t="shared" si="95"/>
        <v>1092</v>
      </c>
      <c r="EU30" s="60">
        <f t="shared" si="96"/>
        <v>18.12</v>
      </c>
      <c r="EV30" s="57">
        <v>0.51</v>
      </c>
      <c r="EW30" s="77">
        <f>IF(EV30="","",IF(EV30&lt;MinMaxWorkouts!$E$17,MinMaxWorkouts!$E$17,IF(EV30&gt;MinMaxWorkouts!$F$17,MinMaxWorkouts!$F$17,IF(EV30="M",MinMaxWorkouts!$F$17,EV30))))</f>
        <v>0.51</v>
      </c>
      <c r="EX30" s="89">
        <f t="shared" si="97"/>
        <v>51</v>
      </c>
      <c r="EY30" s="79"/>
      <c r="EZ30" s="78">
        <f t="shared" si="98"/>
        <v>0</v>
      </c>
      <c r="FA30" s="80">
        <f t="shared" si="99"/>
        <v>51</v>
      </c>
      <c r="FB30" s="91">
        <f t="shared" si="100"/>
        <v>0.51</v>
      </c>
      <c r="FC30" s="56">
        <f t="shared" si="101"/>
        <v>1143</v>
      </c>
      <c r="FD30" s="60">
        <f t="shared" si="102"/>
        <v>19.03</v>
      </c>
      <c r="FE30" s="57">
        <v>1</v>
      </c>
      <c r="FF30" s="77">
        <f>IF(FE30="","",IF(FE30&lt;MinMaxWorkouts!$E$18,MinMaxWorkouts!$E$18,IF(FE30&gt;MinMaxWorkouts!$F$18,MinMaxWorkouts!$F$18,IF(FE30="M",MinMaxWorkouts!$F$18,FE30))))</f>
        <v>1</v>
      </c>
      <c r="FG30" s="89">
        <f t="shared" si="103"/>
        <v>60</v>
      </c>
      <c r="FH30" s="79"/>
      <c r="FI30" s="78">
        <f t="shared" si="104"/>
        <v>0</v>
      </c>
      <c r="FJ30" s="96">
        <f t="shared" si="105"/>
        <v>60</v>
      </c>
      <c r="FK30" s="97">
        <f t="shared" si="106"/>
        <v>1</v>
      </c>
      <c r="FL30" s="56">
        <f t="shared" si="107"/>
        <v>1203</v>
      </c>
      <c r="FM30" s="60">
        <f t="shared" si="108"/>
        <v>20.03</v>
      </c>
      <c r="FN30" s="61">
        <f>IF(FM30="","",RANK(FM30,FM$3:FM$49,1))</f>
        <v>27</v>
      </c>
      <c r="FO30" s="57">
        <v>1.32</v>
      </c>
      <c r="FP30" s="88">
        <f>IF(FO30="","",IF(FO30&lt;MinMaxWorkouts!$E$19,MinMaxWorkouts!$E$19,IF(FO30&gt;MinMaxWorkouts!$F$19,MinMaxWorkouts!$F$19,IF(FO30="M",MinMaxWorkouts!$F$19,FO30))))</f>
        <v>1.32</v>
      </c>
      <c r="FQ30" s="89">
        <f t="shared" si="109"/>
        <v>92</v>
      </c>
      <c r="FR30" s="79"/>
      <c r="FS30" s="78">
        <f t="shared" si="110"/>
        <v>0</v>
      </c>
      <c r="FT30" s="80">
        <f t="shared" si="111"/>
        <v>92</v>
      </c>
      <c r="FU30" s="91">
        <f t="shared" si="112"/>
        <v>1.32</v>
      </c>
      <c r="FV30" s="56">
        <f t="shared" si="113"/>
        <v>1295</v>
      </c>
      <c r="FW30" s="60">
        <f t="shared" si="114"/>
        <v>12.95</v>
      </c>
      <c r="FX30" s="57">
        <v>0.55</v>
      </c>
      <c r="FY30" s="88">
        <f>IF(FX30="","",IF(FX30&lt;MinMaxWorkouts!$E$20,MinMaxWorkouts!$E$20,IF(FX30&gt;MinMaxWorkouts!$F$20,MinMaxWorkouts!$F$20,IF(FX30="M",MinMaxWorkouts!$F$20,FX30))))</f>
        <v>0.55</v>
      </c>
      <c r="FZ30" s="89">
        <f t="shared" si="115"/>
        <v>55.00000000000001</v>
      </c>
      <c r="GA30" s="79"/>
      <c r="GB30" s="78">
        <f t="shared" si="116"/>
        <v>0</v>
      </c>
      <c r="GC30" s="80">
        <f t="shared" si="117"/>
        <v>55.00000000000001</v>
      </c>
      <c r="GD30" s="91">
        <f t="shared" si="118"/>
        <v>0.55</v>
      </c>
      <c r="GE30" s="56">
        <f t="shared" si="119"/>
        <v>1350</v>
      </c>
      <c r="GF30" s="60">
        <f t="shared" si="120"/>
        <v>13.5</v>
      </c>
      <c r="GG30" s="57">
        <v>0.5</v>
      </c>
      <c r="GH30" s="88">
        <f>IF(GG30="","",IF(GG30&lt;MinMaxWorkouts!$E$21,MinMaxWorkouts!$E$21,IF(GG30&gt;MinMaxWorkouts!$F$21,MinMaxWorkouts!$F$21,IF(GG30="M",MinMaxWorkouts!$F$21,GG30))))</f>
        <v>0.5</v>
      </c>
      <c r="GI30" s="89">
        <f t="shared" si="143"/>
        <v>50</v>
      </c>
      <c r="GJ30" s="79"/>
      <c r="GK30" s="78">
        <f t="shared" si="121"/>
        <v>0</v>
      </c>
      <c r="GL30" s="80">
        <f t="shared" si="122"/>
        <v>50</v>
      </c>
      <c r="GM30" s="91">
        <f t="shared" si="123"/>
        <v>0.5</v>
      </c>
      <c r="GN30" s="56">
        <f t="shared" si="124"/>
        <v>1400</v>
      </c>
      <c r="GO30" s="60">
        <f t="shared" si="125"/>
        <v>14</v>
      </c>
      <c r="GP30" s="57">
        <v>1.31</v>
      </c>
      <c r="GQ30" s="88">
        <f>IF(GP30="","",IF(GP30&lt;MinMaxWorkouts!$E$22,MinMaxWorkouts!$E$22,IF(GP30&gt;MinMaxWorkouts!$F$22,MinMaxWorkouts!$F$22,IF(GP30="M",MinMaxWorkouts!$F$22,GP30))))</f>
        <v>1.31</v>
      </c>
      <c r="GR30" s="89">
        <f t="shared" si="144"/>
        <v>91</v>
      </c>
      <c r="GS30" s="79"/>
      <c r="GT30" s="78">
        <f t="shared" si="126"/>
        <v>0</v>
      </c>
      <c r="GU30" s="80">
        <f t="shared" si="127"/>
        <v>91</v>
      </c>
      <c r="GV30" s="91">
        <f t="shared" si="128"/>
        <v>1.31</v>
      </c>
      <c r="GW30" s="56">
        <f t="shared" si="129"/>
        <v>1491</v>
      </c>
      <c r="GX30" s="60">
        <f t="shared" si="130"/>
        <v>14.91</v>
      </c>
      <c r="GY30" s="57">
        <v>0.52</v>
      </c>
      <c r="GZ30" s="88">
        <f>IF(GY30="","",IF(GY30&lt;MinMaxWorkouts!$E$23,MinMaxWorkouts!$E$23,IF(GY30&gt;MinMaxWorkouts!$F$23,MinMaxWorkouts!$F$23,IF(GY30="M",MinMaxWorkouts!$F$23,GY30))))</f>
        <v>0.52</v>
      </c>
      <c r="HA30" s="89">
        <f t="shared" si="145"/>
        <v>52</v>
      </c>
      <c r="HB30" s="79"/>
      <c r="HC30" s="78">
        <f t="shared" si="131"/>
        <v>0</v>
      </c>
      <c r="HD30" s="80">
        <f t="shared" si="132"/>
        <v>52</v>
      </c>
      <c r="HE30" s="91">
        <f t="shared" si="133"/>
        <v>0.52</v>
      </c>
      <c r="HF30" s="56">
        <f t="shared" si="134"/>
        <v>1543</v>
      </c>
      <c r="HG30" s="60">
        <f t="shared" si="135"/>
        <v>15.43</v>
      </c>
      <c r="HH30" s="57">
        <v>0.45</v>
      </c>
      <c r="HI30" s="88">
        <f>IF(HH30="","",IF(HH30&lt;MinMaxWorkouts!$E$24,MinMaxWorkouts!$E$24,IF(HH30&gt;MinMaxWorkouts!$F$24,MinMaxWorkouts!$F$24,IF(HH30="M",MinMaxWorkouts!$F$24,HH30))))</f>
        <v>0.45</v>
      </c>
      <c r="HJ30" s="89">
        <f t="shared" si="136"/>
        <v>45</v>
      </c>
      <c r="HK30" s="79"/>
      <c r="HL30" s="78">
        <f t="shared" si="137"/>
        <v>0</v>
      </c>
      <c r="HM30" s="80">
        <f t="shared" si="138"/>
        <v>45</v>
      </c>
      <c r="HN30" s="91">
        <f t="shared" si="139"/>
        <v>0.45</v>
      </c>
      <c r="HO30" s="99"/>
      <c r="HP30" s="58"/>
      <c r="HQ30" s="42">
        <f t="shared" si="140"/>
        <v>1588</v>
      </c>
      <c r="HR30" s="57"/>
      <c r="HS30" s="66">
        <f t="shared" si="141"/>
        <v>26.28</v>
      </c>
      <c r="HT30" s="67">
        <v>9</v>
      </c>
      <c r="HU30" s="68">
        <f>IF(B30="","DNS",IF(HS30="","DNF",RANK(HS30,HS$3:HS$49,1)))</f>
        <v>28</v>
      </c>
      <c r="HV30" s="68">
        <f t="shared" si="146"/>
        <v>28</v>
      </c>
    </row>
    <row r="31" spans="1:230" ht="15.75">
      <c r="A31" s="112">
        <v>44</v>
      </c>
      <c r="B31" s="54">
        <f t="shared" si="0"/>
        <v>440</v>
      </c>
      <c r="C31" s="129" t="s">
        <v>292</v>
      </c>
      <c r="D31" s="133" t="str">
        <f>IF(C31="","",LEFT(C31,1))</f>
        <v>P</v>
      </c>
      <c r="E31" s="130">
        <f t="shared" si="1"/>
        <v>7</v>
      </c>
      <c r="F31" s="133" t="str">
        <f t="shared" si="2"/>
        <v> McILvenna</v>
      </c>
      <c r="G31" s="131" t="s">
        <v>293</v>
      </c>
      <c r="H31" s="78" t="str">
        <f t="shared" si="3"/>
        <v>L</v>
      </c>
      <c r="I31" s="130">
        <f t="shared" si="4"/>
        <v>6</v>
      </c>
      <c r="J31" s="78" t="str">
        <f t="shared" si="5"/>
        <v> McILvenna</v>
      </c>
      <c r="K31" s="130" t="str">
        <f t="shared" si="6"/>
        <v>P. McILvenna/L. McILvenna</v>
      </c>
      <c r="L31" s="132" t="s">
        <v>309</v>
      </c>
      <c r="M31" s="122" t="s">
        <v>342</v>
      </c>
      <c r="N31" s="123">
        <v>3</v>
      </c>
      <c r="O31" s="135">
        <f>O30+MinMaxWorkouts!J$2</f>
        <v>0.4368055555555555</v>
      </c>
      <c r="P31" s="55"/>
      <c r="Q31" s="56">
        <f t="shared" si="7"/>
        <v>0</v>
      </c>
      <c r="R31" s="57">
        <v>0.56</v>
      </c>
      <c r="S31" s="77">
        <f>IF(R31="","",IF(R31&lt;MinMaxWorkouts!$E$2,MinMaxWorkouts!$E$2,IF(R31&gt;MinMaxWorkouts!$F$2,MinMaxWorkouts!$F$2,IF(R31="M",MinMaxWorkouts!$D$2,R31))))</f>
        <v>0.56</v>
      </c>
      <c r="T31" s="78">
        <f t="shared" si="8"/>
        <v>56.00000000000001</v>
      </c>
      <c r="U31" s="79"/>
      <c r="V31" s="78">
        <f t="shared" si="9"/>
        <v>0</v>
      </c>
      <c r="W31" s="80">
        <f t="shared" si="10"/>
        <v>56.00000000000001</v>
      </c>
      <c r="X31" s="81">
        <f t="shared" si="11"/>
        <v>0.56</v>
      </c>
      <c r="Y31" s="57">
        <v>0.47</v>
      </c>
      <c r="Z31" s="77">
        <f>IF(Y31="","",IF(Y31&lt;MinMaxWorkouts!$E$3,MinMaxWorkouts!$E$3,IF(Y31&gt;MinMaxWorkouts!$F$3,MinMaxWorkouts!$F$3,IF(Y31="M",MinMaxWorkouts!$F$3,Y31))))</f>
        <v>0.47</v>
      </c>
      <c r="AA31" s="78">
        <f t="shared" si="12"/>
        <v>47</v>
      </c>
      <c r="AB31" s="79"/>
      <c r="AC31" s="78">
        <f t="shared" si="13"/>
        <v>0</v>
      </c>
      <c r="AD31" s="80">
        <f t="shared" si="14"/>
        <v>47</v>
      </c>
      <c r="AE31" s="81">
        <f t="shared" si="15"/>
        <v>0.47</v>
      </c>
      <c r="AF31" s="56">
        <f t="shared" si="16"/>
        <v>103</v>
      </c>
      <c r="AG31" s="60">
        <f t="shared" si="17"/>
        <v>1.43</v>
      </c>
      <c r="AH31" s="57">
        <v>1</v>
      </c>
      <c r="AI31" s="104">
        <f>IF(AH31="","",IF(AH31&lt;MinMaxWorkouts!$E$4,MinMaxWorkouts!$E$4,IF(AH31&gt;MinMaxWorkouts!$F$4,MinMaxWorkouts!$F$4,IF(AH31="M",MinMaxWorkouts!$F$4,AH31))))</f>
        <v>1</v>
      </c>
      <c r="AJ31" s="78">
        <f t="shared" si="18"/>
        <v>60</v>
      </c>
      <c r="AK31" s="79"/>
      <c r="AL31" s="78">
        <f t="shared" si="19"/>
        <v>0</v>
      </c>
      <c r="AM31" s="80">
        <f t="shared" si="20"/>
        <v>60</v>
      </c>
      <c r="AN31" s="81">
        <f t="shared" si="21"/>
        <v>1</v>
      </c>
      <c r="AO31" s="56">
        <f t="shared" si="22"/>
        <v>163</v>
      </c>
      <c r="AP31" s="60">
        <f t="shared" si="23"/>
        <v>2.43</v>
      </c>
      <c r="AQ31" s="59">
        <v>0.59</v>
      </c>
      <c r="AR31" s="104">
        <f>IF(AQ31="","",IF(AQ31&lt;MinMaxWorkouts!$E$5,MinMaxWorkouts!$E$5,IF(AQ31&gt;MinMaxWorkouts!$F$5,MinMaxWorkouts!$F$5,IF(AQ31="M",MinMaxWorkouts!$F$5,AQ31))))</f>
        <v>0.59</v>
      </c>
      <c r="AS31" s="78">
        <f t="shared" si="24"/>
        <v>59</v>
      </c>
      <c r="AT31" s="79"/>
      <c r="AU31" s="78">
        <f t="shared" si="25"/>
        <v>0</v>
      </c>
      <c r="AV31" s="80">
        <f t="shared" si="26"/>
        <v>59</v>
      </c>
      <c r="AW31" s="81">
        <f t="shared" si="27"/>
        <v>0.59</v>
      </c>
      <c r="AX31" s="56">
        <f t="shared" si="28"/>
        <v>222</v>
      </c>
      <c r="AY31" s="62">
        <f t="shared" si="29"/>
        <v>3.42</v>
      </c>
      <c r="AZ31" s="57" t="s">
        <v>382</v>
      </c>
      <c r="BA31" s="77">
        <f>IF(AZ31="","",IF(AZ31&lt;MinMaxWorkouts!$E$6,MinMaxWorkouts!$E$6,IF(AZ31&gt;MinMaxWorkouts!$F$6,MinMaxWorkouts!$F$6,IF(AZ31="M",MinMaxWorkouts!$F$6,AZ31))))</f>
        <v>2</v>
      </c>
      <c r="BB31" s="78">
        <f t="shared" si="30"/>
        <v>120</v>
      </c>
      <c r="BC31" s="79"/>
      <c r="BD31" s="78">
        <f t="shared" si="31"/>
        <v>0</v>
      </c>
      <c r="BE31" s="80">
        <f t="shared" si="32"/>
        <v>120</v>
      </c>
      <c r="BF31" s="83">
        <f t="shared" si="33"/>
        <v>2</v>
      </c>
      <c r="BG31" s="56">
        <f t="shared" si="34"/>
        <v>342</v>
      </c>
      <c r="BH31" s="62">
        <f t="shared" si="35"/>
        <v>5.42</v>
      </c>
      <c r="BI31" s="100">
        <f t="shared" si="36"/>
        <v>34</v>
      </c>
      <c r="BJ31" s="57">
        <v>1.42</v>
      </c>
      <c r="BK31" s="77">
        <f>IF(BJ31="","",IF(BJ31&lt;MinMaxWorkouts!$E$7,MinMaxWorkouts!$E$7,IF(BJ31&gt;MinMaxWorkouts!$F$7,MinMaxWorkouts!$F$7,IF(BJ31="M",MinMaxWorkouts!$F$7,BJ31))))</f>
        <v>1.42</v>
      </c>
      <c r="BL31" s="78">
        <f t="shared" si="37"/>
        <v>102</v>
      </c>
      <c r="BM31" s="79"/>
      <c r="BN31" s="78">
        <f t="shared" si="38"/>
        <v>0</v>
      </c>
      <c r="BO31" s="80">
        <f t="shared" si="39"/>
        <v>102</v>
      </c>
      <c r="BP31" s="83">
        <f t="shared" si="40"/>
        <v>1.42</v>
      </c>
      <c r="BQ31" s="56">
        <f t="shared" si="41"/>
        <v>444</v>
      </c>
      <c r="BR31" s="60">
        <f t="shared" si="42"/>
        <v>7.24</v>
      </c>
      <c r="BS31" s="57">
        <v>1.43</v>
      </c>
      <c r="BT31" s="77">
        <f>IF(BS31="","",IF(BS31&lt;MinMaxWorkouts!$E$8,MinMaxWorkouts!$E$8,IF(BS31&gt;MinMaxWorkouts!$F$8,MinMaxWorkouts!$F$8,IF(BS31="M",MinMaxWorkouts!$F$8,BS31))))</f>
        <v>1.43</v>
      </c>
      <c r="BU31" s="78">
        <f t="shared" si="43"/>
        <v>103</v>
      </c>
      <c r="BV31" s="79"/>
      <c r="BW31" s="78">
        <f t="shared" si="44"/>
        <v>0</v>
      </c>
      <c r="BX31" s="80">
        <f t="shared" si="45"/>
        <v>103</v>
      </c>
      <c r="BY31" s="85">
        <f t="shared" si="46"/>
        <v>1.43</v>
      </c>
      <c r="BZ31" s="56">
        <f t="shared" si="47"/>
        <v>547</v>
      </c>
      <c r="CA31" s="63">
        <f t="shared" si="48"/>
        <v>9.07</v>
      </c>
      <c r="CB31" s="57">
        <v>0.47</v>
      </c>
      <c r="CC31" s="88">
        <f>IF(CB31="","",IF(CB31&lt;MinMaxWorkouts!$E$9,MinMaxWorkouts!$E$9,IF(CB31&gt;MinMaxWorkouts!$F$9,MinMaxWorkouts!$F$9,IF(CB31="M",MinMaxWorkouts!$F$9,CB31))))</f>
        <v>0.47</v>
      </c>
      <c r="CD31" s="89">
        <f t="shared" si="49"/>
        <v>47</v>
      </c>
      <c r="CE31" s="79"/>
      <c r="CF31" s="78">
        <f t="shared" si="50"/>
        <v>0</v>
      </c>
      <c r="CG31" s="80">
        <f t="shared" si="51"/>
        <v>47</v>
      </c>
      <c r="CH31" s="85">
        <f t="shared" si="52"/>
        <v>0.47</v>
      </c>
      <c r="CI31" s="56">
        <f t="shared" si="53"/>
        <v>594</v>
      </c>
      <c r="CJ31" s="60">
        <f t="shared" si="54"/>
        <v>9.54</v>
      </c>
      <c r="CK31" s="57">
        <v>0.5</v>
      </c>
      <c r="CL31" s="88">
        <f>IF(CK31="","",IF(CK31&lt;MinMaxWorkouts!$E$10,MinMaxWorkouts!$E$10,IF(CK31&gt;MinMaxWorkouts!$F$10,MinMaxWorkouts!$F$10,IF(CK31="M",MinMaxWorkouts!$F$10,CK31))))</f>
        <v>0.5</v>
      </c>
      <c r="CM31" s="89">
        <f t="shared" si="55"/>
        <v>50</v>
      </c>
      <c r="CN31" s="79"/>
      <c r="CO31" s="78">
        <f t="shared" si="56"/>
        <v>0</v>
      </c>
      <c r="CP31" s="80">
        <f t="shared" si="57"/>
        <v>50</v>
      </c>
      <c r="CQ31" s="85">
        <f t="shared" si="58"/>
        <v>0.5</v>
      </c>
      <c r="CR31" s="56">
        <f t="shared" si="59"/>
        <v>644</v>
      </c>
      <c r="CS31" s="60">
        <f t="shared" si="60"/>
        <v>10.44</v>
      </c>
      <c r="CT31" s="57">
        <v>0.57</v>
      </c>
      <c r="CU31" s="88">
        <f>IF(CT31="","",IF(CT31&lt;MinMaxWorkouts!$E$11,MinMaxWorkouts!$E$11,IF(CT31&gt;MinMaxWorkouts!$F$11,MinMaxWorkouts!$F$11,IF(CT31="M",MinMaxWorkouts!$F$11,CT31))))</f>
        <v>0.57</v>
      </c>
      <c r="CV31" s="89">
        <f t="shared" si="61"/>
        <v>56.99999999999999</v>
      </c>
      <c r="CW31" s="79">
        <v>0.05</v>
      </c>
      <c r="CX31" s="78">
        <f t="shared" si="62"/>
        <v>5</v>
      </c>
      <c r="CY31" s="80">
        <f t="shared" si="63"/>
        <v>61.99999999999999</v>
      </c>
      <c r="CZ31" s="91">
        <f t="shared" si="64"/>
        <v>1.02</v>
      </c>
      <c r="DA31" s="56">
        <f t="shared" si="65"/>
        <v>706</v>
      </c>
      <c r="DB31" s="60">
        <f t="shared" si="66"/>
        <v>11.46</v>
      </c>
      <c r="DC31" s="57">
        <v>0.55</v>
      </c>
      <c r="DD31" s="88">
        <f>IF(DC31="","",IF(DC31&lt;MinMaxWorkouts!$E$12,MinMaxWorkouts!$E$12,IF(DC31&gt;MinMaxWorkouts!$F$12,MinMaxWorkouts!$F$12,IF(DC31="M",MinMaxWorkouts!$F$12,DC31))))</f>
        <v>0.55</v>
      </c>
      <c r="DE31" s="89">
        <f t="shared" si="67"/>
        <v>55.00000000000001</v>
      </c>
      <c r="DF31" s="79"/>
      <c r="DG31" s="78">
        <f t="shared" si="68"/>
        <v>0</v>
      </c>
      <c r="DH31" s="80">
        <f t="shared" si="69"/>
        <v>55.00000000000001</v>
      </c>
      <c r="DI31" s="91">
        <f t="shared" si="70"/>
        <v>0.55</v>
      </c>
      <c r="DJ31" s="56">
        <f t="shared" si="71"/>
        <v>761</v>
      </c>
      <c r="DK31" s="60">
        <f t="shared" si="72"/>
        <v>12.41</v>
      </c>
      <c r="DL31" s="57">
        <v>1.11</v>
      </c>
      <c r="DM31" s="88">
        <f>IF(DL31="","",IF(DL31&lt;MinMaxWorkouts!$E$13,MinMaxWorkouts!$E$13,IF(DL31&gt;MinMaxWorkouts!$F$13,MinMaxWorkouts!$F$13,IF(DL31="M",MinMaxWorkouts!$F$13,DL31))))</f>
        <v>1.11</v>
      </c>
      <c r="DN31" s="89">
        <f t="shared" si="73"/>
        <v>71.00000000000001</v>
      </c>
      <c r="DO31" s="79"/>
      <c r="DP31" s="78">
        <f t="shared" si="74"/>
        <v>0</v>
      </c>
      <c r="DQ31" s="80">
        <f t="shared" si="75"/>
        <v>71.00000000000001</v>
      </c>
      <c r="DR31" s="91">
        <f t="shared" si="76"/>
        <v>1.11</v>
      </c>
      <c r="DS31" s="64">
        <f t="shared" si="77"/>
        <v>832</v>
      </c>
      <c r="DT31" s="65">
        <f t="shared" si="78"/>
        <v>13.52</v>
      </c>
      <c r="DU31" s="65">
        <f t="shared" si="79"/>
        <v>13.52</v>
      </c>
      <c r="DV31" s="57">
        <v>1.38</v>
      </c>
      <c r="DW31" s="88">
        <f>IF(DV31="","",IF(DV31&lt;MinMaxWorkouts!$E$14,MinMaxWorkouts!$E$14,IF(DV31&gt;MinMaxWorkouts!$F$14,MinMaxWorkouts!$F$14,IF(DV31="M",MinMaxWorkouts!$F$14,DV31))))</f>
        <v>1.38</v>
      </c>
      <c r="DX31" s="89">
        <f t="shared" si="80"/>
        <v>97.99999999999999</v>
      </c>
      <c r="DY31" s="79"/>
      <c r="DZ31" s="78">
        <f t="shared" si="81"/>
        <v>0</v>
      </c>
      <c r="EA31" s="80">
        <f t="shared" si="82"/>
        <v>97.99999999999999</v>
      </c>
      <c r="EB31" s="91">
        <f t="shared" si="83"/>
        <v>1.38</v>
      </c>
      <c r="EC31" s="56">
        <f t="shared" si="84"/>
        <v>930</v>
      </c>
      <c r="ED31" s="57">
        <v>1.39</v>
      </c>
      <c r="EE31" s="88">
        <f>IF(ED31="","",IF(ED31&lt;MinMaxWorkouts!$E$15,MinMaxWorkouts!$E$15,IF(ED31&gt;MinMaxWorkouts!$F$15,MinMaxWorkouts!$F$15,IF(ED31="M",MinMaxWorkouts!$F$15,ED31))))</f>
        <v>1.39</v>
      </c>
      <c r="EF31" s="89">
        <f t="shared" si="85"/>
        <v>99</v>
      </c>
      <c r="EG31" s="79"/>
      <c r="EH31" s="78">
        <f t="shared" si="86"/>
        <v>0</v>
      </c>
      <c r="EI31" s="80">
        <f t="shared" si="87"/>
        <v>99</v>
      </c>
      <c r="EJ31" s="91">
        <f t="shared" si="88"/>
        <v>1.3900000000000001</v>
      </c>
      <c r="EK31" s="56">
        <f t="shared" si="89"/>
        <v>1029</v>
      </c>
      <c r="EL31" s="60">
        <f t="shared" si="90"/>
        <v>17.09</v>
      </c>
      <c r="EM31" s="57">
        <v>0.48</v>
      </c>
      <c r="EN31" s="88">
        <f>IF(EM31="","",IF(EM31&lt;MinMaxWorkouts!$E$16,MinMaxWorkouts!$E$16,IF(EM31&gt;MinMaxWorkouts!$F$16,MinMaxWorkouts!$F$16,IF(EM31="M",MinMaxWorkouts!$F$16,EM31))))</f>
        <v>0.48</v>
      </c>
      <c r="EO31" s="89">
        <f t="shared" si="91"/>
        <v>48</v>
      </c>
      <c r="EP31" s="79"/>
      <c r="EQ31" s="78">
        <f t="shared" si="92"/>
        <v>0</v>
      </c>
      <c r="ER31" s="80">
        <f t="shared" si="93"/>
        <v>48</v>
      </c>
      <c r="ES31" s="91">
        <f t="shared" si="94"/>
        <v>0.48</v>
      </c>
      <c r="ET31" s="56">
        <f t="shared" si="95"/>
        <v>1077</v>
      </c>
      <c r="EU31" s="60">
        <f t="shared" si="96"/>
        <v>17.57</v>
      </c>
      <c r="EV31" s="57">
        <v>0.53</v>
      </c>
      <c r="EW31" s="77">
        <f>IF(EV31="","",IF(EV31&lt;MinMaxWorkouts!$E$17,MinMaxWorkouts!$E$17,IF(EV31&gt;MinMaxWorkouts!$F$17,MinMaxWorkouts!$F$17,IF(EV31="M",MinMaxWorkouts!$F$17,EV31))))</f>
        <v>0.53</v>
      </c>
      <c r="EX31" s="89">
        <f t="shared" si="97"/>
        <v>53</v>
      </c>
      <c r="EY31" s="79"/>
      <c r="EZ31" s="78">
        <f t="shared" si="98"/>
        <v>0</v>
      </c>
      <c r="FA31" s="80">
        <f t="shared" si="99"/>
        <v>53</v>
      </c>
      <c r="FB31" s="91">
        <f t="shared" si="100"/>
        <v>0.53</v>
      </c>
      <c r="FC31" s="56">
        <f t="shared" si="101"/>
        <v>1130</v>
      </c>
      <c r="FD31" s="60">
        <f t="shared" si="102"/>
        <v>18.5</v>
      </c>
      <c r="FE31" s="57">
        <v>1.2</v>
      </c>
      <c r="FF31" s="77">
        <f>IF(FE31="","",IF(FE31&lt;MinMaxWorkouts!$E$18,MinMaxWorkouts!$E$18,IF(FE31&gt;MinMaxWorkouts!$F$18,MinMaxWorkouts!$F$18,IF(FE31="M",MinMaxWorkouts!$F$18,FE31))))</f>
        <v>1.2</v>
      </c>
      <c r="FG31" s="89">
        <f t="shared" si="103"/>
        <v>80</v>
      </c>
      <c r="FH31" s="79"/>
      <c r="FI31" s="78">
        <f t="shared" si="104"/>
        <v>0</v>
      </c>
      <c r="FJ31" s="96">
        <f t="shared" si="105"/>
        <v>80</v>
      </c>
      <c r="FK31" s="97">
        <f t="shared" si="106"/>
        <v>1.2</v>
      </c>
      <c r="FL31" s="56">
        <f t="shared" si="107"/>
        <v>1210</v>
      </c>
      <c r="FM31" s="60">
        <f t="shared" si="108"/>
        <v>20.1</v>
      </c>
      <c r="FN31" s="61">
        <f>IF(FM31="","",RANK(FM31,FM$3:FM$49,1))</f>
        <v>30</v>
      </c>
      <c r="FO31" s="57">
        <v>1.35</v>
      </c>
      <c r="FP31" s="88">
        <f>IF(FO31="","",IF(FO31&lt;MinMaxWorkouts!$E$19,MinMaxWorkouts!$E$19,IF(FO31&gt;MinMaxWorkouts!$F$19,MinMaxWorkouts!$F$19,IF(FO31="M",MinMaxWorkouts!$F$19,FO31))))</f>
        <v>1.35</v>
      </c>
      <c r="FQ31" s="89">
        <f t="shared" si="109"/>
        <v>95</v>
      </c>
      <c r="FR31" s="79"/>
      <c r="FS31" s="78">
        <f t="shared" si="110"/>
        <v>0</v>
      </c>
      <c r="FT31" s="80">
        <f t="shared" si="111"/>
        <v>95</v>
      </c>
      <c r="FU31" s="91">
        <f t="shared" si="112"/>
        <v>1.35</v>
      </c>
      <c r="FV31" s="56">
        <f t="shared" si="113"/>
        <v>1305</v>
      </c>
      <c r="FW31" s="60">
        <f t="shared" si="114"/>
        <v>13.05</v>
      </c>
      <c r="FX31" s="57">
        <v>0.51</v>
      </c>
      <c r="FY31" s="88">
        <f>IF(FX31="","",IF(FX31&lt;MinMaxWorkouts!$E$20,MinMaxWorkouts!$E$20,IF(FX31&gt;MinMaxWorkouts!$F$20,MinMaxWorkouts!$F$20,IF(FX31="M",MinMaxWorkouts!$F$20,FX31))))</f>
        <v>0.51</v>
      </c>
      <c r="FZ31" s="89">
        <f t="shared" si="115"/>
        <v>51</v>
      </c>
      <c r="GA31" s="79"/>
      <c r="GB31" s="78">
        <f t="shared" si="116"/>
        <v>0</v>
      </c>
      <c r="GC31" s="80">
        <f t="shared" si="117"/>
        <v>51</v>
      </c>
      <c r="GD31" s="91">
        <f t="shared" si="118"/>
        <v>0.51</v>
      </c>
      <c r="GE31" s="56">
        <f t="shared" si="119"/>
        <v>1356</v>
      </c>
      <c r="GF31" s="60">
        <f t="shared" si="120"/>
        <v>13.56</v>
      </c>
      <c r="GG31" s="57">
        <v>0.57</v>
      </c>
      <c r="GH31" s="88">
        <f>IF(GG31="","",IF(GG31&lt;MinMaxWorkouts!$E$21,MinMaxWorkouts!$E$21,IF(GG31&gt;MinMaxWorkouts!$F$21,MinMaxWorkouts!$F$21,IF(GG31="M",MinMaxWorkouts!$F$21,GG31))))</f>
        <v>0.57</v>
      </c>
      <c r="GI31" s="89">
        <f t="shared" si="143"/>
        <v>56.99999999999999</v>
      </c>
      <c r="GJ31" s="79"/>
      <c r="GK31" s="78">
        <f t="shared" si="121"/>
        <v>0</v>
      </c>
      <c r="GL31" s="80">
        <f t="shared" si="122"/>
        <v>56.99999999999999</v>
      </c>
      <c r="GM31" s="91">
        <f t="shared" si="123"/>
        <v>0.57</v>
      </c>
      <c r="GN31" s="56">
        <f t="shared" si="124"/>
        <v>1413</v>
      </c>
      <c r="GO31" s="60">
        <f t="shared" si="125"/>
        <v>14.13</v>
      </c>
      <c r="GP31" s="57">
        <v>1.36</v>
      </c>
      <c r="GQ31" s="88">
        <f>IF(GP31="","",IF(GP31&lt;MinMaxWorkouts!$E$22,MinMaxWorkouts!$E$22,IF(GP31&gt;MinMaxWorkouts!$F$22,MinMaxWorkouts!$F$22,IF(GP31="M",MinMaxWorkouts!$F$22,GP31))))</f>
        <v>1.36</v>
      </c>
      <c r="GR31" s="89">
        <f t="shared" si="144"/>
        <v>96</v>
      </c>
      <c r="GS31" s="79"/>
      <c r="GT31" s="78">
        <f t="shared" si="126"/>
        <v>0</v>
      </c>
      <c r="GU31" s="80">
        <f t="shared" si="127"/>
        <v>96</v>
      </c>
      <c r="GV31" s="91">
        <f t="shared" si="128"/>
        <v>1.3599999999999999</v>
      </c>
      <c r="GW31" s="56">
        <f t="shared" si="129"/>
        <v>1509</v>
      </c>
      <c r="GX31" s="60">
        <f t="shared" si="130"/>
        <v>15.09</v>
      </c>
      <c r="GY31" s="57">
        <v>0.53</v>
      </c>
      <c r="GZ31" s="88">
        <f>IF(GY31="","",IF(GY31&lt;MinMaxWorkouts!$E$23,MinMaxWorkouts!$E$23,IF(GY31&gt;MinMaxWorkouts!$F$23,MinMaxWorkouts!$F$23,IF(GY31="M",MinMaxWorkouts!$F$23,GY31))))</f>
        <v>0.53</v>
      </c>
      <c r="HA31" s="89">
        <f t="shared" si="145"/>
        <v>53</v>
      </c>
      <c r="HB31" s="79"/>
      <c r="HC31" s="78">
        <f t="shared" si="131"/>
        <v>0</v>
      </c>
      <c r="HD31" s="80">
        <f t="shared" si="132"/>
        <v>53</v>
      </c>
      <c r="HE31" s="91">
        <f t="shared" si="133"/>
        <v>0.53</v>
      </c>
      <c r="HF31" s="56">
        <f t="shared" si="134"/>
        <v>1562</v>
      </c>
      <c r="HG31" s="60">
        <f t="shared" si="135"/>
        <v>15.62</v>
      </c>
      <c r="HH31" s="57">
        <v>0.5</v>
      </c>
      <c r="HI31" s="88">
        <f>IF(HH31="","",IF(HH31&lt;MinMaxWorkouts!$E$24,MinMaxWorkouts!$E$24,IF(HH31&gt;MinMaxWorkouts!$F$24,MinMaxWorkouts!$F$24,IF(HH31="M",MinMaxWorkouts!$F$24,HH31))))</f>
        <v>0.5</v>
      </c>
      <c r="HJ31" s="89">
        <f t="shared" si="136"/>
        <v>50</v>
      </c>
      <c r="HK31" s="79"/>
      <c r="HL31" s="78">
        <f t="shared" si="137"/>
        <v>0</v>
      </c>
      <c r="HM31" s="80">
        <f t="shared" si="138"/>
        <v>50</v>
      </c>
      <c r="HN31" s="91">
        <f t="shared" si="139"/>
        <v>0.5</v>
      </c>
      <c r="HO31" s="99"/>
      <c r="HP31" s="58"/>
      <c r="HQ31" s="42">
        <f t="shared" si="140"/>
        <v>1612</v>
      </c>
      <c r="HR31" s="57"/>
      <c r="HS31" s="66">
        <f t="shared" si="141"/>
        <v>26.52</v>
      </c>
      <c r="HT31" s="67">
        <v>12</v>
      </c>
      <c r="HU31" s="68">
        <f>IF(B31="","DNS",IF(HS31="","DNF",RANK(HS31,HS$3:HS$49,1)))</f>
        <v>29</v>
      </c>
      <c r="HV31" s="68">
        <f t="shared" si="146"/>
        <v>29</v>
      </c>
    </row>
    <row r="32" spans="1:230" ht="15.75">
      <c r="A32" s="112">
        <v>45</v>
      </c>
      <c r="B32" s="54">
        <f t="shared" si="0"/>
        <v>450</v>
      </c>
      <c r="C32" s="129" t="s">
        <v>294</v>
      </c>
      <c r="D32" s="130" t="str">
        <f>IF(C32="","",LEFT(C32,1))</f>
        <v>J</v>
      </c>
      <c r="E32" s="130">
        <f t="shared" si="1"/>
        <v>6</v>
      </c>
      <c r="F32" s="130" t="str">
        <f t="shared" si="2"/>
        <v> McCurry</v>
      </c>
      <c r="G32" s="131" t="s">
        <v>295</v>
      </c>
      <c r="H32" s="78" t="str">
        <f t="shared" si="3"/>
        <v>H</v>
      </c>
      <c r="I32" s="130">
        <f t="shared" si="4"/>
        <v>7</v>
      </c>
      <c r="J32" s="78" t="str">
        <f t="shared" si="5"/>
        <v> McCurry</v>
      </c>
      <c r="K32" s="130" t="str">
        <f t="shared" si="6"/>
        <v>J. McCurry/H. McCurry</v>
      </c>
      <c r="L32" s="132" t="s">
        <v>310</v>
      </c>
      <c r="M32" s="122" t="s">
        <v>350</v>
      </c>
      <c r="N32" s="123">
        <v>3</v>
      </c>
      <c r="O32" s="135">
        <f>O31+MinMaxWorkouts!J$2</f>
        <v>0.43749999999999994</v>
      </c>
      <c r="P32" s="55"/>
      <c r="Q32" s="56">
        <f t="shared" si="7"/>
        <v>0</v>
      </c>
      <c r="R32" s="57">
        <v>0.49</v>
      </c>
      <c r="S32" s="77">
        <f>IF(R32="","",IF(R32&lt;MinMaxWorkouts!$E$2,MinMaxWorkouts!$E$2,IF(R32&gt;MinMaxWorkouts!$F$2,MinMaxWorkouts!$F$2,IF(R32="M",MinMaxWorkouts!$D$2,R32))))</f>
        <v>0.49</v>
      </c>
      <c r="T32" s="78">
        <f t="shared" si="8"/>
        <v>49</v>
      </c>
      <c r="U32" s="79"/>
      <c r="V32" s="78">
        <f t="shared" si="9"/>
        <v>0</v>
      </c>
      <c r="W32" s="80">
        <f t="shared" si="10"/>
        <v>49</v>
      </c>
      <c r="X32" s="81">
        <f t="shared" si="11"/>
        <v>0.49</v>
      </c>
      <c r="Y32" s="57">
        <v>0.43</v>
      </c>
      <c r="Z32" s="77">
        <f>IF(Y32="","",IF(Y32&lt;MinMaxWorkouts!$E$3,MinMaxWorkouts!$E$3,IF(Y32&gt;MinMaxWorkouts!$F$3,MinMaxWorkouts!$F$3,IF(Y32="M",MinMaxWorkouts!$F$3,Y32))))</f>
        <v>0.43</v>
      </c>
      <c r="AA32" s="78">
        <f t="shared" si="12"/>
        <v>43</v>
      </c>
      <c r="AB32" s="79"/>
      <c r="AC32" s="78">
        <f t="shared" si="13"/>
        <v>0</v>
      </c>
      <c r="AD32" s="80">
        <f t="shared" si="14"/>
        <v>43</v>
      </c>
      <c r="AE32" s="81">
        <f t="shared" si="15"/>
        <v>0.43</v>
      </c>
      <c r="AF32" s="56">
        <f t="shared" si="16"/>
        <v>92</v>
      </c>
      <c r="AG32" s="60">
        <f t="shared" si="17"/>
        <v>1.32</v>
      </c>
      <c r="AH32" s="57">
        <v>0.57</v>
      </c>
      <c r="AI32" s="104">
        <f>IF(AH32="","",IF(AH32&lt;MinMaxWorkouts!$E$4,MinMaxWorkouts!$E$4,IF(AH32&gt;MinMaxWorkouts!$F$4,MinMaxWorkouts!$F$4,IF(AH32="M",MinMaxWorkouts!$F$4,AH32))))</f>
        <v>0.57</v>
      </c>
      <c r="AJ32" s="78">
        <f t="shared" si="18"/>
        <v>56.99999999999999</v>
      </c>
      <c r="AK32" s="79"/>
      <c r="AL32" s="78">
        <f t="shared" si="19"/>
        <v>0</v>
      </c>
      <c r="AM32" s="80">
        <f t="shared" si="20"/>
        <v>56.99999999999999</v>
      </c>
      <c r="AN32" s="81">
        <f t="shared" si="21"/>
        <v>0.57</v>
      </c>
      <c r="AO32" s="56">
        <f t="shared" si="22"/>
        <v>149</v>
      </c>
      <c r="AP32" s="60">
        <f t="shared" si="23"/>
        <v>2.29</v>
      </c>
      <c r="AQ32" s="59">
        <v>0.57</v>
      </c>
      <c r="AR32" s="104">
        <f>IF(AQ32="","",IF(AQ32&lt;MinMaxWorkouts!$E$5,MinMaxWorkouts!$E$5,IF(AQ32&gt;MinMaxWorkouts!$F$5,MinMaxWorkouts!$F$5,IF(AQ32="M",MinMaxWorkouts!$F$5,AQ32))))</f>
        <v>0.57</v>
      </c>
      <c r="AS32" s="78">
        <f t="shared" si="24"/>
        <v>56.99999999999999</v>
      </c>
      <c r="AT32" s="79"/>
      <c r="AU32" s="78">
        <f t="shared" si="25"/>
        <v>0</v>
      </c>
      <c r="AV32" s="80">
        <f t="shared" si="26"/>
        <v>56.99999999999999</v>
      </c>
      <c r="AW32" s="81">
        <f t="shared" si="27"/>
        <v>0.57</v>
      </c>
      <c r="AX32" s="56">
        <f t="shared" si="28"/>
        <v>206</v>
      </c>
      <c r="AY32" s="62">
        <f t="shared" si="29"/>
        <v>3.26</v>
      </c>
      <c r="AZ32" s="57">
        <v>1.08</v>
      </c>
      <c r="BA32" s="77">
        <f>IF(AZ32="","",IF(AZ32&lt;MinMaxWorkouts!$E$6,MinMaxWorkouts!$E$6,IF(AZ32&gt;MinMaxWorkouts!$F$6,MinMaxWorkouts!$F$6,IF(AZ32="M",MinMaxWorkouts!$F$6,AZ32))))</f>
        <v>1.08</v>
      </c>
      <c r="BB32" s="78">
        <f t="shared" si="30"/>
        <v>68</v>
      </c>
      <c r="BC32" s="79"/>
      <c r="BD32" s="78">
        <f t="shared" si="31"/>
        <v>0</v>
      </c>
      <c r="BE32" s="80">
        <f t="shared" si="32"/>
        <v>68</v>
      </c>
      <c r="BF32" s="83">
        <f t="shared" si="33"/>
        <v>1.08</v>
      </c>
      <c r="BG32" s="56">
        <f t="shared" si="34"/>
        <v>274</v>
      </c>
      <c r="BH32" s="62">
        <f t="shared" si="35"/>
        <v>4.34</v>
      </c>
      <c r="BI32" s="100">
        <f t="shared" si="36"/>
        <v>9</v>
      </c>
      <c r="BJ32" s="57">
        <v>1.39</v>
      </c>
      <c r="BK32" s="77">
        <f>IF(BJ32="","",IF(BJ32&lt;MinMaxWorkouts!$E$7,MinMaxWorkouts!$E$7,IF(BJ32&gt;MinMaxWorkouts!$F$7,MinMaxWorkouts!$F$7,IF(BJ32="M",MinMaxWorkouts!$F$7,BJ32))))</f>
        <v>1.39</v>
      </c>
      <c r="BL32" s="78">
        <f t="shared" si="37"/>
        <v>99</v>
      </c>
      <c r="BM32" s="79"/>
      <c r="BN32" s="78">
        <f t="shared" si="38"/>
        <v>0</v>
      </c>
      <c r="BO32" s="80">
        <f t="shared" si="39"/>
        <v>99</v>
      </c>
      <c r="BP32" s="83">
        <f t="shared" si="40"/>
        <v>1.3900000000000001</v>
      </c>
      <c r="BQ32" s="56">
        <f t="shared" si="41"/>
        <v>373</v>
      </c>
      <c r="BR32" s="60">
        <f t="shared" si="42"/>
        <v>6.13</v>
      </c>
      <c r="BS32" s="57">
        <v>1.37</v>
      </c>
      <c r="BT32" s="77">
        <f>IF(BS32="","",IF(BS32&lt;MinMaxWorkouts!$E$8,MinMaxWorkouts!$E$8,IF(BS32&gt;MinMaxWorkouts!$F$8,MinMaxWorkouts!$F$8,IF(BS32="M",MinMaxWorkouts!$F$8,BS32))))</f>
        <v>1.37</v>
      </c>
      <c r="BU32" s="78">
        <f t="shared" si="43"/>
        <v>97.00000000000001</v>
      </c>
      <c r="BV32" s="79"/>
      <c r="BW32" s="78">
        <f t="shared" si="44"/>
        <v>0</v>
      </c>
      <c r="BX32" s="80">
        <f t="shared" si="45"/>
        <v>97.00000000000001</v>
      </c>
      <c r="BY32" s="85">
        <f t="shared" si="46"/>
        <v>1.37</v>
      </c>
      <c r="BZ32" s="56">
        <f t="shared" si="47"/>
        <v>470</v>
      </c>
      <c r="CA32" s="63">
        <f t="shared" si="48"/>
        <v>7.5</v>
      </c>
      <c r="CB32" s="57">
        <v>0.47</v>
      </c>
      <c r="CC32" s="88">
        <f>IF(CB32="","",IF(CB32&lt;MinMaxWorkouts!$E$9,MinMaxWorkouts!$E$9,IF(CB32&gt;MinMaxWorkouts!$F$9,MinMaxWorkouts!$F$9,IF(CB32="M",MinMaxWorkouts!$F$9,CB32))))</f>
        <v>0.47</v>
      </c>
      <c r="CD32" s="89">
        <f t="shared" si="49"/>
        <v>47</v>
      </c>
      <c r="CE32" s="79"/>
      <c r="CF32" s="78">
        <f t="shared" si="50"/>
        <v>0</v>
      </c>
      <c r="CG32" s="80">
        <f t="shared" si="51"/>
        <v>47</v>
      </c>
      <c r="CH32" s="85">
        <f t="shared" si="52"/>
        <v>0.47</v>
      </c>
      <c r="CI32" s="56">
        <f t="shared" si="53"/>
        <v>517</v>
      </c>
      <c r="CJ32" s="60">
        <f t="shared" si="54"/>
        <v>8.37</v>
      </c>
      <c r="CK32" s="57">
        <v>0.43</v>
      </c>
      <c r="CL32" s="88">
        <f>IF(CK32="","",IF(CK32&lt;MinMaxWorkouts!$E$10,MinMaxWorkouts!$E$10,IF(CK32&gt;MinMaxWorkouts!$F$10,MinMaxWorkouts!$F$10,IF(CK32="M",MinMaxWorkouts!$F$10,CK32))))</f>
        <v>0.43</v>
      </c>
      <c r="CM32" s="89">
        <f t="shared" si="55"/>
        <v>43</v>
      </c>
      <c r="CN32" s="79"/>
      <c r="CO32" s="78">
        <f t="shared" si="56"/>
        <v>0</v>
      </c>
      <c r="CP32" s="80">
        <f t="shared" si="57"/>
        <v>43</v>
      </c>
      <c r="CQ32" s="85">
        <f t="shared" si="58"/>
        <v>0.43</v>
      </c>
      <c r="CR32" s="56">
        <f t="shared" si="59"/>
        <v>560</v>
      </c>
      <c r="CS32" s="60">
        <f t="shared" si="60"/>
        <v>9.2</v>
      </c>
      <c r="CT32" s="57" t="s">
        <v>382</v>
      </c>
      <c r="CU32" s="88">
        <f>IF(CT32="","",IF(CT32&lt;MinMaxWorkouts!$E$11,MinMaxWorkouts!$E$11,IF(CT32&gt;MinMaxWorkouts!$F$11,MinMaxWorkouts!$F$11,IF(CT32="M",MinMaxWorkouts!$F$11,CT32))))</f>
        <v>1.48</v>
      </c>
      <c r="CV32" s="89">
        <f t="shared" si="61"/>
        <v>108</v>
      </c>
      <c r="CW32" s="79"/>
      <c r="CX32" s="78">
        <f t="shared" si="62"/>
        <v>0</v>
      </c>
      <c r="CY32" s="80">
        <f t="shared" si="63"/>
        <v>108</v>
      </c>
      <c r="CZ32" s="91">
        <f t="shared" si="64"/>
        <v>1.48</v>
      </c>
      <c r="DA32" s="56">
        <f t="shared" si="65"/>
        <v>668</v>
      </c>
      <c r="DB32" s="60">
        <f t="shared" si="66"/>
        <v>11.08</v>
      </c>
      <c r="DC32" s="57">
        <v>0.52</v>
      </c>
      <c r="DD32" s="88">
        <f>IF(DC32="","",IF(DC32&lt;MinMaxWorkouts!$E$12,MinMaxWorkouts!$E$12,IF(DC32&gt;MinMaxWorkouts!$F$12,MinMaxWorkouts!$F$12,IF(DC32="M",MinMaxWorkouts!$F$12,DC32))))</f>
        <v>0.52</v>
      </c>
      <c r="DE32" s="89">
        <f t="shared" si="67"/>
        <v>52</v>
      </c>
      <c r="DF32" s="79"/>
      <c r="DG32" s="78">
        <f t="shared" si="68"/>
        <v>0</v>
      </c>
      <c r="DH32" s="80">
        <f t="shared" si="69"/>
        <v>52</v>
      </c>
      <c r="DI32" s="91">
        <f t="shared" si="70"/>
        <v>0.52</v>
      </c>
      <c r="DJ32" s="56">
        <f t="shared" si="71"/>
        <v>720</v>
      </c>
      <c r="DK32" s="60">
        <f t="shared" si="72"/>
        <v>12</v>
      </c>
      <c r="DL32" s="57" t="s">
        <v>382</v>
      </c>
      <c r="DM32" s="88">
        <f>IF(DL32="","",IF(DL32&lt;MinMaxWorkouts!$E$13,MinMaxWorkouts!$E$13,IF(DL32&gt;MinMaxWorkouts!$F$13,MinMaxWorkouts!$F$13,IF(DL32="M",MinMaxWorkouts!$F$13,DL32))))</f>
        <v>2</v>
      </c>
      <c r="DN32" s="89">
        <f t="shared" si="73"/>
        <v>120</v>
      </c>
      <c r="DO32" s="79"/>
      <c r="DP32" s="78">
        <f t="shared" si="74"/>
        <v>0</v>
      </c>
      <c r="DQ32" s="80">
        <f t="shared" si="75"/>
        <v>120</v>
      </c>
      <c r="DR32" s="91">
        <f t="shared" si="76"/>
        <v>2</v>
      </c>
      <c r="DS32" s="64">
        <f t="shared" si="77"/>
        <v>840</v>
      </c>
      <c r="DT32" s="65">
        <f t="shared" si="78"/>
        <v>14</v>
      </c>
      <c r="DU32" s="65">
        <f t="shared" si="79"/>
        <v>14</v>
      </c>
      <c r="DV32" s="57">
        <v>1.35</v>
      </c>
      <c r="DW32" s="88">
        <f>IF(DV32="","",IF(DV32&lt;MinMaxWorkouts!$E$14,MinMaxWorkouts!$E$14,IF(DV32&gt;MinMaxWorkouts!$F$14,MinMaxWorkouts!$F$14,IF(DV32="M",MinMaxWorkouts!$F$14,DV32))))</f>
        <v>1.35</v>
      </c>
      <c r="DX32" s="89">
        <f t="shared" si="80"/>
        <v>95</v>
      </c>
      <c r="DY32" s="79"/>
      <c r="DZ32" s="78">
        <f t="shared" si="81"/>
        <v>0</v>
      </c>
      <c r="EA32" s="80">
        <f t="shared" si="82"/>
        <v>95</v>
      </c>
      <c r="EB32" s="91">
        <f t="shared" si="83"/>
        <v>1.35</v>
      </c>
      <c r="EC32" s="56">
        <f t="shared" si="84"/>
        <v>935</v>
      </c>
      <c r="ED32" s="57">
        <v>1.36</v>
      </c>
      <c r="EE32" s="88">
        <f>IF(ED32="","",IF(ED32&lt;MinMaxWorkouts!$E$15,MinMaxWorkouts!$E$15,IF(ED32&gt;MinMaxWorkouts!$F$15,MinMaxWorkouts!$F$15,IF(ED32="M",MinMaxWorkouts!$F$15,ED32))))</f>
        <v>1.36</v>
      </c>
      <c r="EF32" s="89">
        <f t="shared" si="85"/>
        <v>96</v>
      </c>
      <c r="EG32" s="79"/>
      <c r="EH32" s="78">
        <f t="shared" si="86"/>
        <v>0</v>
      </c>
      <c r="EI32" s="80">
        <f t="shared" si="87"/>
        <v>96</v>
      </c>
      <c r="EJ32" s="91">
        <f t="shared" si="88"/>
        <v>1.3599999999999999</v>
      </c>
      <c r="EK32" s="56">
        <f t="shared" si="89"/>
        <v>1031</v>
      </c>
      <c r="EL32" s="60">
        <f t="shared" si="90"/>
        <v>17.11</v>
      </c>
      <c r="EM32" s="57">
        <v>0.47</v>
      </c>
      <c r="EN32" s="88">
        <f>IF(EM32="","",IF(EM32&lt;MinMaxWorkouts!$E$16,MinMaxWorkouts!$E$16,IF(EM32&gt;MinMaxWorkouts!$F$16,MinMaxWorkouts!$F$16,IF(EM32="M",MinMaxWorkouts!$F$16,EM32))))</f>
        <v>0.47</v>
      </c>
      <c r="EO32" s="89">
        <f t="shared" si="91"/>
        <v>47</v>
      </c>
      <c r="EP32" s="79"/>
      <c r="EQ32" s="78">
        <f t="shared" si="92"/>
        <v>0</v>
      </c>
      <c r="ER32" s="80">
        <f t="shared" si="93"/>
        <v>47</v>
      </c>
      <c r="ES32" s="91">
        <f t="shared" si="94"/>
        <v>0.47</v>
      </c>
      <c r="ET32" s="56">
        <f t="shared" si="95"/>
        <v>1078</v>
      </c>
      <c r="EU32" s="60">
        <f t="shared" si="96"/>
        <v>17.58</v>
      </c>
      <c r="EV32" s="57">
        <v>0.52</v>
      </c>
      <c r="EW32" s="77">
        <f>IF(EV32="","",IF(EV32&lt;MinMaxWorkouts!$E$17,MinMaxWorkouts!$E$17,IF(EV32&gt;MinMaxWorkouts!$F$17,MinMaxWorkouts!$F$17,IF(EV32="M",MinMaxWorkouts!$F$17,EV32))))</f>
        <v>0.52</v>
      </c>
      <c r="EX32" s="89">
        <f t="shared" si="97"/>
        <v>52</v>
      </c>
      <c r="EY32" s="79"/>
      <c r="EZ32" s="78">
        <f t="shared" si="98"/>
        <v>0</v>
      </c>
      <c r="FA32" s="80">
        <f t="shared" si="99"/>
        <v>52</v>
      </c>
      <c r="FB32" s="91">
        <f t="shared" si="100"/>
        <v>0.52</v>
      </c>
      <c r="FC32" s="56">
        <f t="shared" si="101"/>
        <v>1130</v>
      </c>
      <c r="FD32" s="60">
        <f t="shared" si="102"/>
        <v>18.5</v>
      </c>
      <c r="FE32" s="57">
        <v>1.01</v>
      </c>
      <c r="FF32" s="77">
        <f>IF(FE32="","",IF(FE32&lt;MinMaxWorkouts!$E$18,MinMaxWorkouts!$E$18,IF(FE32&gt;MinMaxWorkouts!$F$18,MinMaxWorkouts!$F$18,IF(FE32="M",MinMaxWorkouts!$F$18,FE32))))</f>
        <v>1.01</v>
      </c>
      <c r="FG32" s="89">
        <f t="shared" si="103"/>
        <v>61</v>
      </c>
      <c r="FH32" s="79"/>
      <c r="FI32" s="78">
        <f t="shared" si="104"/>
        <v>0</v>
      </c>
      <c r="FJ32" s="96">
        <f t="shared" si="105"/>
        <v>61</v>
      </c>
      <c r="FK32" s="97">
        <f t="shared" si="106"/>
        <v>1.01</v>
      </c>
      <c r="FL32" s="56">
        <f t="shared" si="107"/>
        <v>1191</v>
      </c>
      <c r="FM32" s="60">
        <f t="shared" si="108"/>
        <v>19.51</v>
      </c>
      <c r="FN32" s="61">
        <f>IF(FM32="","",RANK(FM32,FM$3:FM$49,1))</f>
        <v>25</v>
      </c>
      <c r="FO32" s="57">
        <v>1.33</v>
      </c>
      <c r="FP32" s="88">
        <f>IF(FO32="","",IF(FO32&lt;MinMaxWorkouts!$E$19,MinMaxWorkouts!$E$19,IF(FO32&gt;MinMaxWorkouts!$F$19,MinMaxWorkouts!$F$19,IF(FO32="M",MinMaxWorkouts!$F$19,FO32))))</f>
        <v>1.33</v>
      </c>
      <c r="FQ32" s="89">
        <f t="shared" si="109"/>
        <v>93</v>
      </c>
      <c r="FR32" s="79"/>
      <c r="FS32" s="78">
        <f t="shared" si="110"/>
        <v>0</v>
      </c>
      <c r="FT32" s="80">
        <f t="shared" si="111"/>
        <v>93</v>
      </c>
      <c r="FU32" s="91">
        <f t="shared" si="112"/>
        <v>1.33</v>
      </c>
      <c r="FV32" s="56">
        <f t="shared" si="113"/>
        <v>1284</v>
      </c>
      <c r="FW32" s="60">
        <f t="shared" si="114"/>
        <v>12.84</v>
      </c>
      <c r="FX32" s="57">
        <v>1.5</v>
      </c>
      <c r="FY32" s="88">
        <f>IF(FX32="","",IF(FX32&lt;MinMaxWorkouts!$E$20,MinMaxWorkouts!$E$20,IF(FX32&gt;MinMaxWorkouts!$F$20,MinMaxWorkouts!$F$20,IF(FX32="M",MinMaxWorkouts!$F$20,FX32))))</f>
        <v>1.5</v>
      </c>
      <c r="FZ32" s="89">
        <f t="shared" si="115"/>
        <v>110</v>
      </c>
      <c r="GA32" s="79"/>
      <c r="GB32" s="78">
        <f t="shared" si="116"/>
        <v>0</v>
      </c>
      <c r="GC32" s="80">
        <f t="shared" si="117"/>
        <v>110</v>
      </c>
      <c r="GD32" s="91">
        <f t="shared" si="118"/>
        <v>1.5</v>
      </c>
      <c r="GE32" s="56">
        <f t="shared" si="119"/>
        <v>1394</v>
      </c>
      <c r="GF32" s="60">
        <f t="shared" si="120"/>
        <v>13.94</v>
      </c>
      <c r="GG32" s="57">
        <v>0.45</v>
      </c>
      <c r="GH32" s="88">
        <f>IF(GG32="","",IF(GG32&lt;MinMaxWorkouts!$E$21,MinMaxWorkouts!$E$21,IF(GG32&gt;MinMaxWorkouts!$F$21,MinMaxWorkouts!$F$21,IF(GG32="M",MinMaxWorkouts!$F$21,GG32))))</f>
        <v>0.45</v>
      </c>
      <c r="GI32" s="89">
        <f t="shared" si="143"/>
        <v>45</v>
      </c>
      <c r="GJ32" s="79"/>
      <c r="GK32" s="78">
        <f t="shared" si="121"/>
        <v>0</v>
      </c>
      <c r="GL32" s="80">
        <f t="shared" si="122"/>
        <v>45</v>
      </c>
      <c r="GM32" s="91">
        <f t="shared" si="123"/>
        <v>0.45</v>
      </c>
      <c r="GN32" s="56">
        <f t="shared" si="124"/>
        <v>1439</v>
      </c>
      <c r="GO32" s="60">
        <f t="shared" si="125"/>
        <v>14.39</v>
      </c>
      <c r="GP32" s="57">
        <v>1.33</v>
      </c>
      <c r="GQ32" s="88">
        <f>IF(GP32="","",IF(GP32&lt;MinMaxWorkouts!$E$22,MinMaxWorkouts!$E$22,IF(GP32&gt;MinMaxWorkouts!$F$22,MinMaxWorkouts!$F$22,IF(GP32="M",MinMaxWorkouts!$F$22,GP32))))</f>
        <v>1.33</v>
      </c>
      <c r="GR32" s="89">
        <f t="shared" si="144"/>
        <v>93</v>
      </c>
      <c r="GS32" s="79">
        <v>0.05</v>
      </c>
      <c r="GT32" s="78">
        <f t="shared" si="126"/>
        <v>5</v>
      </c>
      <c r="GU32" s="80">
        <f t="shared" si="127"/>
        <v>98</v>
      </c>
      <c r="GV32" s="91">
        <f t="shared" si="128"/>
        <v>1.38</v>
      </c>
      <c r="GW32" s="56">
        <f t="shared" si="129"/>
        <v>1537</v>
      </c>
      <c r="GX32" s="60">
        <f t="shared" si="130"/>
        <v>15.37</v>
      </c>
      <c r="GY32" s="57">
        <v>0.5</v>
      </c>
      <c r="GZ32" s="88">
        <f>IF(GY32="","",IF(GY32&lt;MinMaxWorkouts!$E$23,MinMaxWorkouts!$E$23,IF(GY32&gt;MinMaxWorkouts!$F$23,MinMaxWorkouts!$F$23,IF(GY32="M",MinMaxWorkouts!$F$23,GY32))))</f>
        <v>0.5</v>
      </c>
      <c r="HA32" s="89">
        <f t="shared" si="145"/>
        <v>50</v>
      </c>
      <c r="HB32" s="79"/>
      <c r="HC32" s="78">
        <f t="shared" si="131"/>
        <v>0</v>
      </c>
      <c r="HD32" s="80">
        <f t="shared" si="132"/>
        <v>50</v>
      </c>
      <c r="HE32" s="91">
        <f t="shared" si="133"/>
        <v>0.5</v>
      </c>
      <c r="HF32" s="56">
        <f t="shared" si="134"/>
        <v>1587</v>
      </c>
      <c r="HG32" s="60">
        <f t="shared" si="135"/>
        <v>15.87</v>
      </c>
      <c r="HH32" s="57">
        <v>0.44</v>
      </c>
      <c r="HI32" s="88">
        <f>IF(HH32="","",IF(HH32&lt;MinMaxWorkouts!$E$24,MinMaxWorkouts!$E$24,IF(HH32&gt;MinMaxWorkouts!$F$24,MinMaxWorkouts!$F$24,IF(HH32="M",MinMaxWorkouts!$F$24,HH32))))</f>
        <v>0.44</v>
      </c>
      <c r="HJ32" s="89">
        <f t="shared" si="136"/>
        <v>44</v>
      </c>
      <c r="HK32" s="79"/>
      <c r="HL32" s="78">
        <f t="shared" si="137"/>
        <v>0</v>
      </c>
      <c r="HM32" s="80">
        <f t="shared" si="138"/>
        <v>44</v>
      </c>
      <c r="HN32" s="91">
        <f t="shared" si="139"/>
        <v>0.44</v>
      </c>
      <c r="HO32" s="99"/>
      <c r="HP32" s="58"/>
      <c r="HQ32" s="42">
        <f t="shared" si="140"/>
        <v>1631</v>
      </c>
      <c r="HR32" s="57"/>
      <c r="HS32" s="66">
        <f t="shared" si="141"/>
        <v>27.11</v>
      </c>
      <c r="HT32" s="67">
        <v>13</v>
      </c>
      <c r="HU32" s="68">
        <f>IF(B32="","DNS",IF(HS32="","DNF",RANK(HS32,HS$3:HS$49,1)))</f>
        <v>30</v>
      </c>
      <c r="HV32" s="68">
        <f t="shared" si="146"/>
        <v>30</v>
      </c>
    </row>
    <row r="33" spans="1:230" ht="15.75">
      <c r="A33" s="112">
        <v>3</v>
      </c>
      <c r="B33" s="54">
        <f t="shared" si="0"/>
        <v>30</v>
      </c>
      <c r="C33" s="129" t="s">
        <v>222</v>
      </c>
      <c r="D33" s="130" t="str">
        <f>IF(C33="","",LEFT(C33,1))</f>
        <v>L</v>
      </c>
      <c r="E33" s="130">
        <f t="shared" si="1"/>
        <v>5</v>
      </c>
      <c r="F33" s="130" t="str">
        <f t="shared" si="2"/>
        <v> Regan</v>
      </c>
      <c r="G33" s="131" t="s">
        <v>223</v>
      </c>
      <c r="H33" s="130" t="str">
        <f t="shared" si="3"/>
        <v>D</v>
      </c>
      <c r="I33" s="130">
        <f t="shared" si="4"/>
        <v>6</v>
      </c>
      <c r="J33" s="130" t="str">
        <f t="shared" si="5"/>
        <v> White</v>
      </c>
      <c r="K33" s="130" t="str">
        <f t="shared" si="6"/>
        <v>L. Regan/D. White</v>
      </c>
      <c r="L33" s="132" t="s">
        <v>310</v>
      </c>
      <c r="M33" s="122" t="s">
        <v>339</v>
      </c>
      <c r="N33" s="123">
        <v>2</v>
      </c>
      <c r="O33" s="135">
        <f>O32+MinMaxWorkouts!J$2</f>
        <v>0.4381944444444444</v>
      </c>
      <c r="P33" s="55"/>
      <c r="Q33" s="56">
        <f t="shared" si="7"/>
        <v>0</v>
      </c>
      <c r="R33" s="57">
        <v>0.5</v>
      </c>
      <c r="S33" s="77">
        <f>IF(R33="","",IF(R33&lt;MinMaxWorkouts!$E$2,MinMaxWorkouts!$E$2,IF(R33&gt;MinMaxWorkouts!$F$2,MinMaxWorkouts!$F$2,IF(R33="M",MinMaxWorkouts!$D$2,R33))))</f>
        <v>0.5</v>
      </c>
      <c r="T33" s="78">
        <f t="shared" si="8"/>
        <v>50</v>
      </c>
      <c r="U33" s="79"/>
      <c r="V33" s="78">
        <f t="shared" si="9"/>
        <v>0</v>
      </c>
      <c r="W33" s="80">
        <f t="shared" si="10"/>
        <v>50</v>
      </c>
      <c r="X33" s="81">
        <f t="shared" si="11"/>
        <v>0.5</v>
      </c>
      <c r="Y33" s="57">
        <v>0.57</v>
      </c>
      <c r="Z33" s="77">
        <f>IF(Y33="","",IF(Y33&lt;MinMaxWorkouts!$E$3,MinMaxWorkouts!$E$3,IF(Y33&gt;MinMaxWorkouts!$F$3,MinMaxWorkouts!$F$3,IF(Y33="M",MinMaxWorkouts!$F$3,Y33))))</f>
        <v>0.57</v>
      </c>
      <c r="AA33" s="78">
        <f t="shared" si="12"/>
        <v>56.99999999999999</v>
      </c>
      <c r="AB33" s="79"/>
      <c r="AC33" s="78">
        <f t="shared" si="13"/>
        <v>0</v>
      </c>
      <c r="AD33" s="80">
        <f t="shared" si="14"/>
        <v>56.99999999999999</v>
      </c>
      <c r="AE33" s="81">
        <f t="shared" si="15"/>
        <v>0.57</v>
      </c>
      <c r="AF33" s="56">
        <f t="shared" si="16"/>
        <v>107</v>
      </c>
      <c r="AG33" s="60">
        <f t="shared" si="17"/>
        <v>1.47</v>
      </c>
      <c r="AH33" s="57">
        <v>1.03</v>
      </c>
      <c r="AI33" s="104">
        <f>IF(AH33="","",IF(AH33&lt;MinMaxWorkouts!$E$4,MinMaxWorkouts!$E$4,IF(AH33&gt;MinMaxWorkouts!$F$4,MinMaxWorkouts!$F$4,IF(AH33="M",MinMaxWorkouts!$F$4,AH33))))</f>
        <v>1.03</v>
      </c>
      <c r="AJ33" s="78">
        <f t="shared" si="18"/>
        <v>63</v>
      </c>
      <c r="AK33" s="79"/>
      <c r="AL33" s="78">
        <f t="shared" si="19"/>
        <v>0</v>
      </c>
      <c r="AM33" s="80">
        <f t="shared" si="20"/>
        <v>63</v>
      </c>
      <c r="AN33" s="81">
        <f t="shared" si="21"/>
        <v>1.03</v>
      </c>
      <c r="AO33" s="56">
        <f t="shared" si="22"/>
        <v>170</v>
      </c>
      <c r="AP33" s="60">
        <f t="shared" si="23"/>
        <v>2.5</v>
      </c>
      <c r="AQ33" s="59">
        <v>0.58</v>
      </c>
      <c r="AR33" s="104">
        <f>IF(AQ33="","",IF(AQ33&lt;MinMaxWorkouts!$E$5,MinMaxWorkouts!$E$5,IF(AQ33&gt;MinMaxWorkouts!$F$5,MinMaxWorkouts!$F$5,IF(AQ33="M",MinMaxWorkouts!$F$5,AQ33))))</f>
        <v>0.58</v>
      </c>
      <c r="AS33" s="78">
        <f t="shared" si="24"/>
        <v>57.99999999999999</v>
      </c>
      <c r="AT33" s="79"/>
      <c r="AU33" s="78">
        <f t="shared" si="25"/>
        <v>0</v>
      </c>
      <c r="AV33" s="80">
        <f t="shared" si="26"/>
        <v>57.99999999999999</v>
      </c>
      <c r="AW33" s="81">
        <f t="shared" si="27"/>
        <v>0.58</v>
      </c>
      <c r="AX33" s="56">
        <f t="shared" si="28"/>
        <v>228</v>
      </c>
      <c r="AY33" s="62">
        <f t="shared" si="29"/>
        <v>3.48</v>
      </c>
      <c r="AZ33" s="57" t="s">
        <v>382</v>
      </c>
      <c r="BA33" s="77">
        <f>IF(AZ33="","",IF(AZ33&lt;MinMaxWorkouts!$E$6,MinMaxWorkouts!$E$6,IF(AZ33&gt;MinMaxWorkouts!$F$6,MinMaxWorkouts!$F$6,IF(AZ33="M",MinMaxWorkouts!$F$6,AZ33))))</f>
        <v>2</v>
      </c>
      <c r="BB33" s="78">
        <f t="shared" si="30"/>
        <v>120</v>
      </c>
      <c r="BC33" s="79"/>
      <c r="BD33" s="78">
        <f t="shared" si="31"/>
        <v>0</v>
      </c>
      <c r="BE33" s="80">
        <f t="shared" si="32"/>
        <v>120</v>
      </c>
      <c r="BF33" s="83">
        <f t="shared" si="33"/>
        <v>2</v>
      </c>
      <c r="BG33" s="56">
        <f t="shared" si="34"/>
        <v>348</v>
      </c>
      <c r="BH33" s="62">
        <f t="shared" si="35"/>
        <v>5.48</v>
      </c>
      <c r="BI33" s="100">
        <f t="shared" si="36"/>
        <v>36</v>
      </c>
      <c r="BJ33" s="57">
        <v>1.43</v>
      </c>
      <c r="BK33" s="77">
        <f>IF(BJ33="","",IF(BJ33&lt;MinMaxWorkouts!$E$7,MinMaxWorkouts!$E$7,IF(BJ33&gt;MinMaxWorkouts!$F$7,MinMaxWorkouts!$F$7,IF(BJ33="M",MinMaxWorkouts!$F$7,BJ33))))</f>
        <v>1.43</v>
      </c>
      <c r="BL33" s="78">
        <f t="shared" si="37"/>
        <v>103</v>
      </c>
      <c r="BM33" s="79"/>
      <c r="BN33" s="78">
        <f t="shared" si="38"/>
        <v>0</v>
      </c>
      <c r="BO33" s="80">
        <f t="shared" si="39"/>
        <v>103</v>
      </c>
      <c r="BP33" s="83">
        <f t="shared" si="40"/>
        <v>1.43</v>
      </c>
      <c r="BQ33" s="56">
        <f t="shared" si="41"/>
        <v>451</v>
      </c>
      <c r="BR33" s="60">
        <f t="shared" si="42"/>
        <v>7.31</v>
      </c>
      <c r="BS33" s="57">
        <v>1.41</v>
      </c>
      <c r="BT33" s="77">
        <f>IF(BS33="","",IF(BS33&lt;MinMaxWorkouts!$E$8,MinMaxWorkouts!$E$8,IF(BS33&gt;MinMaxWorkouts!$F$8,MinMaxWorkouts!$F$8,IF(BS33="M",MinMaxWorkouts!$F$8,BS33))))</f>
        <v>1.41</v>
      </c>
      <c r="BU33" s="78">
        <f t="shared" si="43"/>
        <v>101</v>
      </c>
      <c r="BV33" s="79"/>
      <c r="BW33" s="78">
        <f t="shared" si="44"/>
        <v>0</v>
      </c>
      <c r="BX33" s="80">
        <f t="shared" si="45"/>
        <v>101</v>
      </c>
      <c r="BY33" s="85">
        <f t="shared" si="46"/>
        <v>1.41</v>
      </c>
      <c r="BZ33" s="56">
        <f t="shared" si="47"/>
        <v>552</v>
      </c>
      <c r="CA33" s="63">
        <f t="shared" si="48"/>
        <v>9.12</v>
      </c>
      <c r="CB33" s="57">
        <v>0.51</v>
      </c>
      <c r="CC33" s="88">
        <f>IF(CB33="","",IF(CB33&lt;MinMaxWorkouts!$E$9,MinMaxWorkouts!$E$9,IF(CB33&gt;MinMaxWorkouts!$F$9,MinMaxWorkouts!$F$9,IF(CB33="M",MinMaxWorkouts!$F$9,CB33))))</f>
        <v>0.51</v>
      </c>
      <c r="CD33" s="89">
        <f t="shared" si="49"/>
        <v>51</v>
      </c>
      <c r="CE33" s="79"/>
      <c r="CF33" s="78">
        <f t="shared" si="50"/>
        <v>0</v>
      </c>
      <c r="CG33" s="80">
        <f t="shared" si="51"/>
        <v>51</v>
      </c>
      <c r="CH33" s="85">
        <f t="shared" si="52"/>
        <v>0.51</v>
      </c>
      <c r="CI33" s="56">
        <f t="shared" si="53"/>
        <v>603</v>
      </c>
      <c r="CJ33" s="60">
        <f t="shared" si="54"/>
        <v>10.03</v>
      </c>
      <c r="CK33" s="57">
        <v>0.47</v>
      </c>
      <c r="CL33" s="88">
        <f>IF(CK33="","",IF(CK33&lt;MinMaxWorkouts!$E$10,MinMaxWorkouts!$E$10,IF(CK33&gt;MinMaxWorkouts!$F$10,MinMaxWorkouts!$F$10,IF(CK33="M",MinMaxWorkouts!$F$10,CK33))))</f>
        <v>0.47</v>
      </c>
      <c r="CM33" s="89">
        <f t="shared" si="55"/>
        <v>47</v>
      </c>
      <c r="CN33" s="79"/>
      <c r="CO33" s="78">
        <f t="shared" si="56"/>
        <v>0</v>
      </c>
      <c r="CP33" s="80">
        <f t="shared" si="57"/>
        <v>47</v>
      </c>
      <c r="CQ33" s="85">
        <f t="shared" si="58"/>
        <v>0.47</v>
      </c>
      <c r="CR33" s="56">
        <f t="shared" si="59"/>
        <v>650</v>
      </c>
      <c r="CS33" s="60">
        <f t="shared" si="60"/>
        <v>10.5</v>
      </c>
      <c r="CT33" s="57">
        <v>1.02</v>
      </c>
      <c r="CU33" s="88">
        <f>IF(CT33="","",IF(CT33&lt;MinMaxWorkouts!$E$11,MinMaxWorkouts!$E$11,IF(CT33&gt;MinMaxWorkouts!$F$11,MinMaxWorkouts!$F$11,IF(CT33="M",MinMaxWorkouts!$F$11,CT33))))</f>
        <v>1.02</v>
      </c>
      <c r="CV33" s="89">
        <f t="shared" si="61"/>
        <v>62</v>
      </c>
      <c r="CW33" s="79"/>
      <c r="CX33" s="78">
        <f t="shared" si="62"/>
        <v>0</v>
      </c>
      <c r="CY33" s="80">
        <f t="shared" si="63"/>
        <v>62</v>
      </c>
      <c r="CZ33" s="91">
        <f t="shared" si="64"/>
        <v>1.02</v>
      </c>
      <c r="DA33" s="56">
        <f t="shared" si="65"/>
        <v>712</v>
      </c>
      <c r="DB33" s="60">
        <f t="shared" si="66"/>
        <v>11.52</v>
      </c>
      <c r="DC33" s="57" t="s">
        <v>382</v>
      </c>
      <c r="DD33" s="88">
        <f>IF(DC33="","",IF(DC33&lt;MinMaxWorkouts!$E$12,MinMaxWorkouts!$E$12,IF(DC33&gt;MinMaxWorkouts!$F$12,MinMaxWorkouts!$F$12,IF(DC33="M",MinMaxWorkouts!$F$12,DC33))))</f>
        <v>1.12</v>
      </c>
      <c r="DE33" s="89">
        <f t="shared" si="67"/>
        <v>72.00000000000001</v>
      </c>
      <c r="DF33" s="79"/>
      <c r="DG33" s="78">
        <f t="shared" si="68"/>
        <v>0</v>
      </c>
      <c r="DH33" s="80">
        <f t="shared" si="69"/>
        <v>72.00000000000001</v>
      </c>
      <c r="DI33" s="91">
        <f t="shared" si="70"/>
        <v>1.12</v>
      </c>
      <c r="DJ33" s="56">
        <f t="shared" si="71"/>
        <v>784</v>
      </c>
      <c r="DK33" s="60">
        <f t="shared" si="72"/>
        <v>13.04</v>
      </c>
      <c r="DL33" s="57">
        <v>1.08</v>
      </c>
      <c r="DM33" s="88">
        <f>IF(DL33="","",IF(DL33&lt;MinMaxWorkouts!$E$13,MinMaxWorkouts!$E$13,IF(DL33&gt;MinMaxWorkouts!$F$13,MinMaxWorkouts!$F$13,IF(DL33="M",MinMaxWorkouts!$F$13,DL33))))</f>
        <v>1.08</v>
      </c>
      <c r="DN33" s="89">
        <f t="shared" si="73"/>
        <v>68</v>
      </c>
      <c r="DO33" s="79"/>
      <c r="DP33" s="78">
        <f t="shared" si="74"/>
        <v>0</v>
      </c>
      <c r="DQ33" s="80">
        <f t="shared" si="75"/>
        <v>68</v>
      </c>
      <c r="DR33" s="91">
        <f t="shared" si="76"/>
        <v>1.08</v>
      </c>
      <c r="DS33" s="64">
        <f t="shared" si="77"/>
        <v>852</v>
      </c>
      <c r="DT33" s="65">
        <f t="shared" si="78"/>
        <v>14.12</v>
      </c>
      <c r="DU33" s="65">
        <f t="shared" si="79"/>
        <v>14.12</v>
      </c>
      <c r="DV33" s="57">
        <v>1.4</v>
      </c>
      <c r="DW33" s="88">
        <f>IF(DV33="","",IF(DV33&lt;MinMaxWorkouts!$E$14,MinMaxWorkouts!$E$14,IF(DV33&gt;MinMaxWorkouts!$F$14,MinMaxWorkouts!$F$14,IF(DV33="M",MinMaxWorkouts!$F$14,DV33))))</f>
        <v>1.4</v>
      </c>
      <c r="DX33" s="89">
        <f t="shared" si="80"/>
        <v>100</v>
      </c>
      <c r="DY33" s="79"/>
      <c r="DZ33" s="78">
        <f t="shared" si="81"/>
        <v>0</v>
      </c>
      <c r="EA33" s="80">
        <f t="shared" si="82"/>
        <v>100</v>
      </c>
      <c r="EB33" s="91">
        <f t="shared" si="83"/>
        <v>1.4</v>
      </c>
      <c r="EC33" s="56">
        <f t="shared" si="84"/>
        <v>952</v>
      </c>
      <c r="ED33" s="57">
        <v>1.38</v>
      </c>
      <c r="EE33" s="88">
        <f>IF(ED33="","",IF(ED33&lt;MinMaxWorkouts!$E$15,MinMaxWorkouts!$E$15,IF(ED33&gt;MinMaxWorkouts!$F$15,MinMaxWorkouts!$F$15,IF(ED33="M",MinMaxWorkouts!$F$15,ED33))))</f>
        <v>1.38</v>
      </c>
      <c r="EF33" s="89">
        <f t="shared" si="85"/>
        <v>97.99999999999999</v>
      </c>
      <c r="EG33" s="79"/>
      <c r="EH33" s="78">
        <f t="shared" si="86"/>
        <v>0</v>
      </c>
      <c r="EI33" s="80">
        <f t="shared" si="87"/>
        <v>97.99999999999999</v>
      </c>
      <c r="EJ33" s="91">
        <f t="shared" si="88"/>
        <v>1.38</v>
      </c>
      <c r="EK33" s="56">
        <f t="shared" si="89"/>
        <v>1050</v>
      </c>
      <c r="EL33" s="60">
        <f t="shared" si="90"/>
        <v>17.3</v>
      </c>
      <c r="EM33" s="57">
        <v>0.48</v>
      </c>
      <c r="EN33" s="88">
        <f>IF(EM33="","",IF(EM33&lt;MinMaxWorkouts!$E$16,MinMaxWorkouts!$E$16,IF(EM33&gt;MinMaxWorkouts!$F$16,MinMaxWorkouts!$F$16,IF(EM33="M",MinMaxWorkouts!$F$16,EM33))))</f>
        <v>0.48</v>
      </c>
      <c r="EO33" s="89">
        <f t="shared" si="91"/>
        <v>48</v>
      </c>
      <c r="EP33" s="79"/>
      <c r="EQ33" s="78">
        <f t="shared" si="92"/>
        <v>0</v>
      </c>
      <c r="ER33" s="80">
        <f t="shared" si="93"/>
        <v>48</v>
      </c>
      <c r="ES33" s="91">
        <f t="shared" si="94"/>
        <v>0.48</v>
      </c>
      <c r="ET33" s="56">
        <f t="shared" si="95"/>
        <v>1098</v>
      </c>
      <c r="EU33" s="60">
        <f t="shared" si="96"/>
        <v>18.18</v>
      </c>
      <c r="EV33" s="57">
        <v>0.55</v>
      </c>
      <c r="EW33" s="77">
        <f>IF(EV33="","",IF(EV33&lt;MinMaxWorkouts!$E$17,MinMaxWorkouts!$E$17,IF(EV33&gt;MinMaxWorkouts!$F$17,MinMaxWorkouts!$F$17,IF(EV33="M",MinMaxWorkouts!$F$17,EV33))))</f>
        <v>0.55</v>
      </c>
      <c r="EX33" s="89">
        <f t="shared" si="97"/>
        <v>55.00000000000001</v>
      </c>
      <c r="EY33" s="79"/>
      <c r="EZ33" s="78">
        <f t="shared" si="98"/>
        <v>0</v>
      </c>
      <c r="FA33" s="80">
        <f t="shared" si="99"/>
        <v>55.00000000000001</v>
      </c>
      <c r="FB33" s="91">
        <f t="shared" si="100"/>
        <v>0.55</v>
      </c>
      <c r="FC33" s="56">
        <f t="shared" si="101"/>
        <v>1153</v>
      </c>
      <c r="FD33" s="60">
        <f t="shared" si="102"/>
        <v>19.13</v>
      </c>
      <c r="FE33" s="57">
        <v>1.04</v>
      </c>
      <c r="FF33" s="77">
        <f>IF(FE33="","",IF(FE33&lt;MinMaxWorkouts!$E$18,MinMaxWorkouts!$E$18,IF(FE33&gt;MinMaxWorkouts!$F$18,MinMaxWorkouts!$F$18,IF(FE33="M",MinMaxWorkouts!$F$18,FE33))))</f>
        <v>1.04</v>
      </c>
      <c r="FG33" s="89">
        <f t="shared" si="103"/>
        <v>64</v>
      </c>
      <c r="FH33" s="79"/>
      <c r="FI33" s="78">
        <f t="shared" si="104"/>
        <v>0</v>
      </c>
      <c r="FJ33" s="96">
        <f t="shared" si="105"/>
        <v>64</v>
      </c>
      <c r="FK33" s="97">
        <f t="shared" si="106"/>
        <v>1.04</v>
      </c>
      <c r="FL33" s="56">
        <f t="shared" si="107"/>
        <v>1217</v>
      </c>
      <c r="FM33" s="60">
        <f t="shared" si="108"/>
        <v>20.17</v>
      </c>
      <c r="FN33" s="61">
        <f>IF(FM33="","",RANK(FM33,FM$3:FM$49,1))</f>
        <v>32</v>
      </c>
      <c r="FO33" s="57">
        <v>1.38</v>
      </c>
      <c r="FP33" s="88">
        <f>IF(FO33="","",IF(FO33&lt;MinMaxWorkouts!$E$19,MinMaxWorkouts!$E$19,IF(FO33&gt;MinMaxWorkouts!$F$19,MinMaxWorkouts!$F$19,IF(FO33="M",MinMaxWorkouts!$F$19,FO33))))</f>
        <v>1.38</v>
      </c>
      <c r="FQ33" s="89">
        <f t="shared" si="109"/>
        <v>97.99999999999999</v>
      </c>
      <c r="FR33" s="79"/>
      <c r="FS33" s="78">
        <f t="shared" si="110"/>
        <v>0</v>
      </c>
      <c r="FT33" s="80">
        <f t="shared" si="111"/>
        <v>97.99999999999999</v>
      </c>
      <c r="FU33" s="91">
        <f t="shared" si="112"/>
        <v>1.38</v>
      </c>
      <c r="FV33" s="56">
        <f t="shared" si="113"/>
        <v>1315</v>
      </c>
      <c r="FW33" s="60">
        <f t="shared" si="114"/>
        <v>13.15</v>
      </c>
      <c r="FX33" s="57">
        <v>0.57</v>
      </c>
      <c r="FY33" s="88">
        <f>IF(FX33="","",IF(FX33&lt;MinMaxWorkouts!$E$20,MinMaxWorkouts!$E$20,IF(FX33&gt;MinMaxWorkouts!$F$20,MinMaxWorkouts!$F$20,IF(FX33="M",MinMaxWorkouts!$F$20,FX33))))</f>
        <v>0.57</v>
      </c>
      <c r="FZ33" s="89">
        <f t="shared" si="115"/>
        <v>56.99999999999999</v>
      </c>
      <c r="GA33" s="79"/>
      <c r="GB33" s="78">
        <f t="shared" si="116"/>
        <v>0</v>
      </c>
      <c r="GC33" s="80">
        <f t="shared" si="117"/>
        <v>56.99999999999999</v>
      </c>
      <c r="GD33" s="91">
        <f t="shared" si="118"/>
        <v>0.57</v>
      </c>
      <c r="GE33" s="56">
        <f t="shared" si="119"/>
        <v>1372</v>
      </c>
      <c r="GF33" s="60">
        <f t="shared" si="120"/>
        <v>13.72</v>
      </c>
      <c r="GG33" s="57">
        <v>0.53</v>
      </c>
      <c r="GH33" s="88">
        <f>IF(GG33="","",IF(GG33&lt;MinMaxWorkouts!$E$21,MinMaxWorkouts!$E$21,IF(GG33&gt;MinMaxWorkouts!$F$21,MinMaxWorkouts!$F$21,IF(GG33="M",MinMaxWorkouts!$F$21,GG33))))</f>
        <v>0.53</v>
      </c>
      <c r="GI33" s="89">
        <f t="shared" si="143"/>
        <v>53</v>
      </c>
      <c r="GJ33" s="79"/>
      <c r="GK33" s="78">
        <f t="shared" si="121"/>
        <v>0</v>
      </c>
      <c r="GL33" s="80">
        <f t="shared" si="122"/>
        <v>53</v>
      </c>
      <c r="GM33" s="91">
        <f t="shared" si="123"/>
        <v>0.53</v>
      </c>
      <c r="GN33" s="56">
        <f t="shared" si="124"/>
        <v>1425</v>
      </c>
      <c r="GO33" s="60">
        <f t="shared" si="125"/>
        <v>14.25</v>
      </c>
      <c r="GP33" s="57">
        <v>1.39</v>
      </c>
      <c r="GQ33" s="88">
        <f>IF(GP33="","",IF(GP33&lt;MinMaxWorkouts!$E$22,MinMaxWorkouts!$E$22,IF(GP33&gt;MinMaxWorkouts!$F$22,MinMaxWorkouts!$F$22,IF(GP33="M",MinMaxWorkouts!$F$22,GP33))))</f>
        <v>1.39</v>
      </c>
      <c r="GR33" s="89">
        <f t="shared" si="144"/>
        <v>99</v>
      </c>
      <c r="GS33" s="79"/>
      <c r="GT33" s="78">
        <f t="shared" si="126"/>
        <v>0</v>
      </c>
      <c r="GU33" s="80">
        <f t="shared" si="127"/>
        <v>99</v>
      </c>
      <c r="GV33" s="91">
        <f t="shared" si="128"/>
        <v>1.3900000000000001</v>
      </c>
      <c r="GW33" s="56">
        <f t="shared" si="129"/>
        <v>1524</v>
      </c>
      <c r="GX33" s="60">
        <f t="shared" si="130"/>
        <v>15.24</v>
      </c>
      <c r="GY33" s="57">
        <v>0.55</v>
      </c>
      <c r="GZ33" s="88">
        <f>IF(GY33="","",IF(GY33&lt;MinMaxWorkouts!$E$23,MinMaxWorkouts!$E$23,IF(GY33&gt;MinMaxWorkouts!$F$23,MinMaxWorkouts!$F$23,IF(GY33="M",MinMaxWorkouts!$F$23,GY33))))</f>
        <v>0.55</v>
      </c>
      <c r="HA33" s="89">
        <f t="shared" si="145"/>
        <v>55.00000000000001</v>
      </c>
      <c r="HB33" s="79"/>
      <c r="HC33" s="78">
        <f t="shared" si="131"/>
        <v>0</v>
      </c>
      <c r="HD33" s="80">
        <f t="shared" si="132"/>
        <v>55.00000000000001</v>
      </c>
      <c r="HE33" s="91">
        <f t="shared" si="133"/>
        <v>0.55</v>
      </c>
      <c r="HF33" s="56">
        <f t="shared" si="134"/>
        <v>1579</v>
      </c>
      <c r="HG33" s="60">
        <f t="shared" si="135"/>
        <v>15.79</v>
      </c>
      <c r="HH33" s="57">
        <v>0.54</v>
      </c>
      <c r="HI33" s="88">
        <f>IF(HH33="","",IF(HH33&lt;MinMaxWorkouts!$E$24,MinMaxWorkouts!$E$24,IF(HH33&gt;MinMaxWorkouts!$F$24,MinMaxWorkouts!$F$24,IF(HH33="M",MinMaxWorkouts!$F$24,HH33))))</f>
        <v>0.54</v>
      </c>
      <c r="HJ33" s="89">
        <f t="shared" si="136"/>
        <v>54</v>
      </c>
      <c r="HK33" s="79"/>
      <c r="HL33" s="78">
        <f t="shared" si="137"/>
        <v>0</v>
      </c>
      <c r="HM33" s="80">
        <f t="shared" si="138"/>
        <v>54</v>
      </c>
      <c r="HN33" s="91">
        <f t="shared" si="139"/>
        <v>0.54</v>
      </c>
      <c r="HO33" s="99"/>
      <c r="HP33" s="58"/>
      <c r="HQ33" s="42">
        <f t="shared" si="140"/>
        <v>1633</v>
      </c>
      <c r="HR33" s="57"/>
      <c r="HS33" s="66">
        <f t="shared" si="141"/>
        <v>27.13</v>
      </c>
      <c r="HT33" s="67">
        <v>8</v>
      </c>
      <c r="HU33" s="68">
        <f>IF(B33="","DNS",IF(HS33="","DNF",RANK(HS33,HS$3:HS$49,1)))</f>
        <v>31</v>
      </c>
      <c r="HV33" s="68">
        <f t="shared" si="146"/>
        <v>31</v>
      </c>
    </row>
    <row r="34" spans="1:230" ht="15.75">
      <c r="A34" s="112">
        <v>2</v>
      </c>
      <c r="B34" s="54">
        <f t="shared" si="0"/>
        <v>20</v>
      </c>
      <c r="C34" s="129" t="s">
        <v>221</v>
      </c>
      <c r="D34" s="130" t="str">
        <f>IF(C34="","",LEFT(C34,1))</f>
        <v>T</v>
      </c>
      <c r="E34" s="130">
        <f t="shared" si="1"/>
        <v>5</v>
      </c>
      <c r="F34" s="130" t="str">
        <f t="shared" si="2"/>
        <v> McLaughlin</v>
      </c>
      <c r="G34" s="131" t="s">
        <v>380</v>
      </c>
      <c r="H34" s="130" t="str">
        <f t="shared" si="3"/>
        <v>E</v>
      </c>
      <c r="I34" s="130">
        <f t="shared" si="4"/>
        <v>7</v>
      </c>
      <c r="J34" s="130" t="str">
        <f t="shared" si="5"/>
        <v> McLaughlin</v>
      </c>
      <c r="K34" s="130" t="str">
        <f t="shared" si="6"/>
        <v>T. McLaughlin/E. McLaughlin</v>
      </c>
      <c r="L34" s="132" t="s">
        <v>309</v>
      </c>
      <c r="M34" s="122" t="s">
        <v>339</v>
      </c>
      <c r="N34" s="123">
        <v>2</v>
      </c>
      <c r="O34" s="135">
        <f>O33+MinMaxWorkouts!J$2</f>
        <v>0.43888888888888883</v>
      </c>
      <c r="P34" s="55"/>
      <c r="Q34" s="56">
        <f t="shared" si="7"/>
        <v>0</v>
      </c>
      <c r="R34" s="57">
        <v>0.52</v>
      </c>
      <c r="S34" s="77">
        <f>IF(R34="","",IF(R34&lt;MinMaxWorkouts!$E$2,MinMaxWorkouts!$E$2,IF(R34&gt;MinMaxWorkouts!$F$2,MinMaxWorkouts!$F$2,IF(R34="M",MinMaxWorkouts!$D$2,R34))))</f>
        <v>0.52</v>
      </c>
      <c r="T34" s="78">
        <f t="shared" si="8"/>
        <v>52</v>
      </c>
      <c r="U34" s="79"/>
      <c r="V34" s="78">
        <f t="shared" si="9"/>
        <v>0</v>
      </c>
      <c r="W34" s="80">
        <f t="shared" si="10"/>
        <v>52</v>
      </c>
      <c r="X34" s="81">
        <f t="shared" si="11"/>
        <v>0.52</v>
      </c>
      <c r="Y34" s="57">
        <v>0.45</v>
      </c>
      <c r="Z34" s="77">
        <f>IF(Y34="","",IF(Y34&lt;MinMaxWorkouts!$E$3,MinMaxWorkouts!$E$3,IF(Y34&gt;MinMaxWorkouts!$F$3,MinMaxWorkouts!$F$3,IF(Y34="M",MinMaxWorkouts!$F$3,Y34))))</f>
        <v>0.45</v>
      </c>
      <c r="AA34" s="78">
        <f t="shared" si="12"/>
        <v>45</v>
      </c>
      <c r="AB34" s="79"/>
      <c r="AC34" s="78">
        <f t="shared" si="13"/>
        <v>0</v>
      </c>
      <c r="AD34" s="80">
        <f t="shared" si="14"/>
        <v>45</v>
      </c>
      <c r="AE34" s="81">
        <f t="shared" si="15"/>
        <v>0.45</v>
      </c>
      <c r="AF34" s="56">
        <f t="shared" si="16"/>
        <v>97</v>
      </c>
      <c r="AG34" s="60">
        <f t="shared" si="17"/>
        <v>1.37</v>
      </c>
      <c r="AH34" s="57">
        <v>1.01</v>
      </c>
      <c r="AI34" s="104">
        <f>IF(AH34="","",IF(AH34&lt;MinMaxWorkouts!$E$4,MinMaxWorkouts!$E$4,IF(AH34&gt;MinMaxWorkouts!$F$4,MinMaxWorkouts!$F$4,IF(AH34="M",MinMaxWorkouts!$F$4,AH34))))</f>
        <v>1.01</v>
      </c>
      <c r="AJ34" s="78">
        <f t="shared" si="18"/>
        <v>61</v>
      </c>
      <c r="AK34" s="79"/>
      <c r="AL34" s="78">
        <f t="shared" si="19"/>
        <v>0</v>
      </c>
      <c r="AM34" s="80">
        <f t="shared" si="20"/>
        <v>61</v>
      </c>
      <c r="AN34" s="81">
        <f t="shared" si="21"/>
        <v>1.01</v>
      </c>
      <c r="AO34" s="56">
        <f t="shared" si="22"/>
        <v>158</v>
      </c>
      <c r="AP34" s="60">
        <f t="shared" si="23"/>
        <v>2.38</v>
      </c>
      <c r="AQ34" s="59">
        <v>0.56</v>
      </c>
      <c r="AR34" s="104">
        <f>IF(AQ34="","",IF(AQ34&lt;MinMaxWorkouts!$E$5,MinMaxWorkouts!$E$5,IF(AQ34&gt;MinMaxWorkouts!$F$5,MinMaxWorkouts!$F$5,IF(AQ34="M",MinMaxWorkouts!$F$5,AQ34))))</f>
        <v>0.56</v>
      </c>
      <c r="AS34" s="78">
        <f t="shared" si="24"/>
        <v>56.00000000000001</v>
      </c>
      <c r="AT34" s="79"/>
      <c r="AU34" s="78">
        <f t="shared" si="25"/>
        <v>0</v>
      </c>
      <c r="AV34" s="80">
        <f t="shared" si="26"/>
        <v>56.00000000000001</v>
      </c>
      <c r="AW34" s="81">
        <f t="shared" si="27"/>
        <v>0.56</v>
      </c>
      <c r="AX34" s="56">
        <f t="shared" si="28"/>
        <v>214</v>
      </c>
      <c r="AY34" s="62">
        <f t="shared" si="29"/>
        <v>3.34</v>
      </c>
      <c r="AZ34" s="57" t="s">
        <v>382</v>
      </c>
      <c r="BA34" s="77">
        <f>IF(AZ34="","",IF(AZ34&lt;MinMaxWorkouts!$E$6,MinMaxWorkouts!$E$6,IF(AZ34&gt;MinMaxWorkouts!$F$6,MinMaxWorkouts!$F$6,IF(AZ34="M",MinMaxWorkouts!$F$6,AZ34))))</f>
        <v>2</v>
      </c>
      <c r="BB34" s="78">
        <f t="shared" si="30"/>
        <v>120</v>
      </c>
      <c r="BC34" s="79"/>
      <c r="BD34" s="78">
        <f t="shared" si="31"/>
        <v>0</v>
      </c>
      <c r="BE34" s="80">
        <f t="shared" si="32"/>
        <v>120</v>
      </c>
      <c r="BF34" s="83">
        <f t="shared" si="33"/>
        <v>2</v>
      </c>
      <c r="BG34" s="56">
        <f t="shared" si="34"/>
        <v>334</v>
      </c>
      <c r="BH34" s="62">
        <f t="shared" si="35"/>
        <v>5.34</v>
      </c>
      <c r="BI34" s="100">
        <f t="shared" si="36"/>
        <v>30</v>
      </c>
      <c r="BJ34" s="57">
        <v>1.41</v>
      </c>
      <c r="BK34" s="77">
        <f>IF(BJ34="","",IF(BJ34&lt;MinMaxWorkouts!$E$7,MinMaxWorkouts!$E$7,IF(BJ34&gt;MinMaxWorkouts!$F$7,MinMaxWorkouts!$F$7,IF(BJ34="M",MinMaxWorkouts!$F$7,BJ34))))</f>
        <v>1.41</v>
      </c>
      <c r="BL34" s="78">
        <f t="shared" si="37"/>
        <v>101</v>
      </c>
      <c r="BM34" s="79"/>
      <c r="BN34" s="78">
        <f t="shared" si="38"/>
        <v>0</v>
      </c>
      <c r="BO34" s="80">
        <f t="shared" si="39"/>
        <v>101</v>
      </c>
      <c r="BP34" s="83">
        <f t="shared" si="40"/>
        <v>1.41</v>
      </c>
      <c r="BQ34" s="56">
        <f t="shared" si="41"/>
        <v>435</v>
      </c>
      <c r="BR34" s="60">
        <f t="shared" si="42"/>
        <v>7.15</v>
      </c>
      <c r="BS34" s="57">
        <v>1.37</v>
      </c>
      <c r="BT34" s="77">
        <f>IF(BS34="","",IF(BS34&lt;MinMaxWorkouts!$E$8,MinMaxWorkouts!$E$8,IF(BS34&gt;MinMaxWorkouts!$F$8,MinMaxWorkouts!$F$8,IF(BS34="M",MinMaxWorkouts!$F$8,BS34))))</f>
        <v>1.37</v>
      </c>
      <c r="BU34" s="78">
        <f t="shared" si="43"/>
        <v>97.00000000000001</v>
      </c>
      <c r="BV34" s="79"/>
      <c r="BW34" s="78">
        <f t="shared" si="44"/>
        <v>0</v>
      </c>
      <c r="BX34" s="80">
        <f t="shared" si="45"/>
        <v>97.00000000000001</v>
      </c>
      <c r="BY34" s="85">
        <f t="shared" si="46"/>
        <v>1.37</v>
      </c>
      <c r="BZ34" s="56">
        <f t="shared" si="47"/>
        <v>532</v>
      </c>
      <c r="CA34" s="63">
        <f t="shared" si="48"/>
        <v>8.52</v>
      </c>
      <c r="CB34" s="57">
        <v>0.5</v>
      </c>
      <c r="CC34" s="88">
        <f>IF(CB34="","",IF(CB34&lt;MinMaxWorkouts!$E$9,MinMaxWorkouts!$E$9,IF(CB34&gt;MinMaxWorkouts!$F$9,MinMaxWorkouts!$F$9,IF(CB34="M",MinMaxWorkouts!$F$9,CB34))))</f>
        <v>0.5</v>
      </c>
      <c r="CD34" s="89">
        <f t="shared" si="49"/>
        <v>50</v>
      </c>
      <c r="CE34" s="79"/>
      <c r="CF34" s="78">
        <f t="shared" si="50"/>
        <v>0</v>
      </c>
      <c r="CG34" s="80">
        <f t="shared" si="51"/>
        <v>50</v>
      </c>
      <c r="CH34" s="85">
        <f t="shared" si="52"/>
        <v>0.5</v>
      </c>
      <c r="CI34" s="56">
        <f t="shared" si="53"/>
        <v>582</v>
      </c>
      <c r="CJ34" s="60">
        <f t="shared" si="54"/>
        <v>9.42</v>
      </c>
      <c r="CK34" s="57">
        <v>0.5</v>
      </c>
      <c r="CL34" s="88">
        <f>IF(CK34="","",IF(CK34&lt;MinMaxWorkouts!$E$10,MinMaxWorkouts!$E$10,IF(CK34&gt;MinMaxWorkouts!$F$10,MinMaxWorkouts!$F$10,IF(CK34="M",MinMaxWorkouts!$F$10,CK34))))</f>
        <v>0.5</v>
      </c>
      <c r="CM34" s="89">
        <f t="shared" si="55"/>
        <v>50</v>
      </c>
      <c r="CN34" s="79">
        <v>0.05</v>
      </c>
      <c r="CO34" s="78">
        <f t="shared" si="56"/>
        <v>5</v>
      </c>
      <c r="CP34" s="80">
        <f t="shared" si="57"/>
        <v>55</v>
      </c>
      <c r="CQ34" s="85">
        <f t="shared" si="58"/>
        <v>0.55</v>
      </c>
      <c r="CR34" s="56">
        <f t="shared" si="59"/>
        <v>637</v>
      </c>
      <c r="CS34" s="60">
        <f t="shared" si="60"/>
        <v>10.37</v>
      </c>
      <c r="CT34" s="57">
        <v>0.58</v>
      </c>
      <c r="CU34" s="88">
        <f>IF(CT34="","",IF(CT34&lt;MinMaxWorkouts!$E$11,MinMaxWorkouts!$E$11,IF(CT34&gt;MinMaxWorkouts!$F$11,MinMaxWorkouts!$F$11,IF(CT34="M",MinMaxWorkouts!$F$11,CT34))))</f>
        <v>0.58</v>
      </c>
      <c r="CV34" s="89">
        <f t="shared" si="61"/>
        <v>57.99999999999999</v>
      </c>
      <c r="CW34" s="79"/>
      <c r="CX34" s="78">
        <f t="shared" si="62"/>
        <v>0</v>
      </c>
      <c r="CY34" s="80">
        <f t="shared" si="63"/>
        <v>57.99999999999999</v>
      </c>
      <c r="CZ34" s="91">
        <f t="shared" si="64"/>
        <v>0.58</v>
      </c>
      <c r="DA34" s="56">
        <f t="shared" si="65"/>
        <v>695</v>
      </c>
      <c r="DB34" s="60">
        <f t="shared" si="66"/>
        <v>11.35</v>
      </c>
      <c r="DC34" s="57">
        <v>0.55</v>
      </c>
      <c r="DD34" s="88">
        <f>IF(DC34="","",IF(DC34&lt;MinMaxWorkouts!$E$12,MinMaxWorkouts!$E$12,IF(DC34&gt;MinMaxWorkouts!$F$12,MinMaxWorkouts!$F$12,IF(DC34="M",MinMaxWorkouts!$F$12,DC34))))</f>
        <v>0.55</v>
      </c>
      <c r="DE34" s="89">
        <f t="shared" si="67"/>
        <v>55.00000000000001</v>
      </c>
      <c r="DF34" s="79"/>
      <c r="DG34" s="78">
        <f t="shared" si="68"/>
        <v>0</v>
      </c>
      <c r="DH34" s="80">
        <f t="shared" si="69"/>
        <v>55.00000000000001</v>
      </c>
      <c r="DI34" s="91">
        <f t="shared" si="70"/>
        <v>0.55</v>
      </c>
      <c r="DJ34" s="56">
        <f t="shared" si="71"/>
        <v>750</v>
      </c>
      <c r="DK34" s="60">
        <f t="shared" si="72"/>
        <v>12.3</v>
      </c>
      <c r="DL34" s="57" t="s">
        <v>382</v>
      </c>
      <c r="DM34" s="88">
        <f>IF(DL34="","",IF(DL34&lt;MinMaxWorkouts!$E$13,MinMaxWorkouts!$E$13,IF(DL34&gt;MinMaxWorkouts!$F$13,MinMaxWorkouts!$F$13,IF(DL34="M",MinMaxWorkouts!$F$13,DL34))))</f>
        <v>2</v>
      </c>
      <c r="DN34" s="89">
        <f t="shared" si="73"/>
        <v>120</v>
      </c>
      <c r="DO34" s="79"/>
      <c r="DP34" s="78">
        <f t="shared" si="74"/>
        <v>0</v>
      </c>
      <c r="DQ34" s="80">
        <f t="shared" si="75"/>
        <v>120</v>
      </c>
      <c r="DR34" s="91">
        <f t="shared" si="76"/>
        <v>2</v>
      </c>
      <c r="DS34" s="64">
        <f t="shared" si="77"/>
        <v>870</v>
      </c>
      <c r="DT34" s="65">
        <f t="shared" si="78"/>
        <v>14.3</v>
      </c>
      <c r="DU34" s="65">
        <f t="shared" si="79"/>
        <v>14.3</v>
      </c>
      <c r="DV34" s="57">
        <v>1.39</v>
      </c>
      <c r="DW34" s="88">
        <f>IF(DV34="","",IF(DV34&lt;MinMaxWorkouts!$E$14,MinMaxWorkouts!$E$14,IF(DV34&gt;MinMaxWorkouts!$F$14,MinMaxWorkouts!$F$14,IF(DV34="M",MinMaxWorkouts!$F$14,DV34))))</f>
        <v>1.39</v>
      </c>
      <c r="DX34" s="89">
        <f t="shared" si="80"/>
        <v>99</v>
      </c>
      <c r="DY34" s="79"/>
      <c r="DZ34" s="78">
        <f t="shared" si="81"/>
        <v>0</v>
      </c>
      <c r="EA34" s="80">
        <f t="shared" si="82"/>
        <v>99</v>
      </c>
      <c r="EB34" s="91">
        <f t="shared" si="83"/>
        <v>1.3900000000000001</v>
      </c>
      <c r="EC34" s="56">
        <f t="shared" si="84"/>
        <v>969</v>
      </c>
      <c r="ED34" s="57">
        <v>1.36</v>
      </c>
      <c r="EE34" s="88">
        <f>IF(ED34="","",IF(ED34&lt;MinMaxWorkouts!$E$15,MinMaxWorkouts!$E$15,IF(ED34&gt;MinMaxWorkouts!$F$15,MinMaxWorkouts!$F$15,IF(ED34="M",MinMaxWorkouts!$F$15,ED34))))</f>
        <v>1.36</v>
      </c>
      <c r="EF34" s="89">
        <f t="shared" si="85"/>
        <v>96</v>
      </c>
      <c r="EG34" s="79"/>
      <c r="EH34" s="78">
        <f t="shared" si="86"/>
        <v>0</v>
      </c>
      <c r="EI34" s="80">
        <f t="shared" si="87"/>
        <v>96</v>
      </c>
      <c r="EJ34" s="91">
        <f t="shared" si="88"/>
        <v>1.3599999999999999</v>
      </c>
      <c r="EK34" s="56">
        <f t="shared" si="89"/>
        <v>1065</v>
      </c>
      <c r="EL34" s="60">
        <f t="shared" si="90"/>
        <v>17.45</v>
      </c>
      <c r="EM34" s="57">
        <v>0.47</v>
      </c>
      <c r="EN34" s="88">
        <f>IF(EM34="","",IF(EM34&lt;MinMaxWorkouts!$E$16,MinMaxWorkouts!$E$16,IF(EM34&gt;MinMaxWorkouts!$F$16,MinMaxWorkouts!$F$16,IF(EM34="M",MinMaxWorkouts!$F$16,EM34))))</f>
        <v>0.47</v>
      </c>
      <c r="EO34" s="89">
        <f t="shared" si="91"/>
        <v>47</v>
      </c>
      <c r="EP34" s="79"/>
      <c r="EQ34" s="78">
        <f t="shared" si="92"/>
        <v>0</v>
      </c>
      <c r="ER34" s="80">
        <f t="shared" si="93"/>
        <v>47</v>
      </c>
      <c r="ES34" s="91">
        <f t="shared" si="94"/>
        <v>0.47</v>
      </c>
      <c r="ET34" s="56">
        <f t="shared" si="95"/>
        <v>1112</v>
      </c>
      <c r="EU34" s="60">
        <f t="shared" si="96"/>
        <v>18.32</v>
      </c>
      <c r="EV34" s="57">
        <v>0.52</v>
      </c>
      <c r="EW34" s="77">
        <f>IF(EV34="","",IF(EV34&lt;MinMaxWorkouts!$E$17,MinMaxWorkouts!$E$17,IF(EV34&gt;MinMaxWorkouts!$F$17,MinMaxWorkouts!$F$17,IF(EV34="M",MinMaxWorkouts!$F$17,EV34))))</f>
        <v>0.52</v>
      </c>
      <c r="EX34" s="89">
        <f t="shared" si="97"/>
        <v>52</v>
      </c>
      <c r="EY34" s="79"/>
      <c r="EZ34" s="78">
        <f t="shared" si="98"/>
        <v>0</v>
      </c>
      <c r="FA34" s="80">
        <f t="shared" si="99"/>
        <v>52</v>
      </c>
      <c r="FB34" s="91">
        <f t="shared" si="100"/>
        <v>0.52</v>
      </c>
      <c r="FC34" s="56">
        <f t="shared" si="101"/>
        <v>1164</v>
      </c>
      <c r="FD34" s="60">
        <f t="shared" si="102"/>
        <v>19.24</v>
      </c>
      <c r="FE34" s="57">
        <v>1.09</v>
      </c>
      <c r="FF34" s="77">
        <f>IF(FE34="","",IF(FE34&lt;MinMaxWorkouts!$E$18,MinMaxWorkouts!$E$18,IF(FE34&gt;MinMaxWorkouts!$F$18,MinMaxWorkouts!$F$18,IF(FE34="M",MinMaxWorkouts!$F$18,FE34))))</f>
        <v>1.09</v>
      </c>
      <c r="FG34" s="89">
        <f t="shared" si="103"/>
        <v>69</v>
      </c>
      <c r="FH34" s="79"/>
      <c r="FI34" s="78">
        <f t="shared" si="104"/>
        <v>0</v>
      </c>
      <c r="FJ34" s="96">
        <f t="shared" si="105"/>
        <v>69</v>
      </c>
      <c r="FK34" s="97">
        <f t="shared" si="106"/>
        <v>1.09</v>
      </c>
      <c r="FL34" s="56">
        <f t="shared" si="107"/>
        <v>1233</v>
      </c>
      <c r="FM34" s="60">
        <f t="shared" si="108"/>
        <v>20.33</v>
      </c>
      <c r="FN34" s="61">
        <f>IF(FM34="","",RANK(FM34,FM$3:FM$49,1))</f>
        <v>34</v>
      </c>
      <c r="FO34" s="57">
        <v>1.33</v>
      </c>
      <c r="FP34" s="88">
        <f>IF(FO34="","",IF(FO34&lt;MinMaxWorkouts!$E$19,MinMaxWorkouts!$E$19,IF(FO34&gt;MinMaxWorkouts!$F$19,MinMaxWorkouts!$F$19,IF(FO34="M",MinMaxWorkouts!$F$19,FO34))))</f>
        <v>1.33</v>
      </c>
      <c r="FQ34" s="89">
        <f t="shared" si="109"/>
        <v>93</v>
      </c>
      <c r="FR34" s="79"/>
      <c r="FS34" s="78">
        <f t="shared" si="110"/>
        <v>0</v>
      </c>
      <c r="FT34" s="80">
        <f t="shared" si="111"/>
        <v>93</v>
      </c>
      <c r="FU34" s="91">
        <f t="shared" si="112"/>
        <v>1.33</v>
      </c>
      <c r="FV34" s="56">
        <f t="shared" si="113"/>
        <v>1326</v>
      </c>
      <c r="FW34" s="60">
        <f t="shared" si="114"/>
        <v>13.26</v>
      </c>
      <c r="FX34" s="57">
        <v>0.54</v>
      </c>
      <c r="FY34" s="88">
        <f>IF(FX34="","",IF(FX34&lt;MinMaxWorkouts!$E$20,MinMaxWorkouts!$E$20,IF(FX34&gt;MinMaxWorkouts!$F$20,MinMaxWorkouts!$F$20,IF(FX34="M",MinMaxWorkouts!$F$20,FX34))))</f>
        <v>0.54</v>
      </c>
      <c r="FZ34" s="89">
        <f t="shared" si="115"/>
        <v>54</v>
      </c>
      <c r="GA34" s="79"/>
      <c r="GB34" s="78">
        <f t="shared" si="116"/>
        <v>0</v>
      </c>
      <c r="GC34" s="80">
        <f t="shared" si="117"/>
        <v>54</v>
      </c>
      <c r="GD34" s="91">
        <f t="shared" si="118"/>
        <v>0.54</v>
      </c>
      <c r="GE34" s="56">
        <f t="shared" si="119"/>
        <v>1380</v>
      </c>
      <c r="GF34" s="60">
        <f t="shared" si="120"/>
        <v>13.8</v>
      </c>
      <c r="GG34" s="57" t="s">
        <v>382</v>
      </c>
      <c r="GH34" s="88">
        <f>IF(GG34="","",IF(GG34&lt;MinMaxWorkouts!$E$21,MinMaxWorkouts!$E$21,IF(GG34&gt;MinMaxWorkouts!$F$21,MinMaxWorkouts!$F$21,IF(GG34="M",MinMaxWorkouts!$F$21,GG34))))</f>
        <v>1</v>
      </c>
      <c r="GI34" s="89">
        <f t="shared" si="143"/>
        <v>60</v>
      </c>
      <c r="GJ34" s="79"/>
      <c r="GK34" s="78">
        <f t="shared" si="121"/>
        <v>0</v>
      </c>
      <c r="GL34" s="80">
        <f t="shared" si="122"/>
        <v>60</v>
      </c>
      <c r="GM34" s="91">
        <f t="shared" si="123"/>
        <v>1</v>
      </c>
      <c r="GN34" s="56">
        <f t="shared" si="124"/>
        <v>1440</v>
      </c>
      <c r="GO34" s="60">
        <f t="shared" si="125"/>
        <v>14.4</v>
      </c>
      <c r="GP34" s="57">
        <v>1.33</v>
      </c>
      <c r="GQ34" s="88">
        <f>IF(GP34="","",IF(GP34&lt;MinMaxWorkouts!$E$22,MinMaxWorkouts!$E$22,IF(GP34&gt;MinMaxWorkouts!$F$22,MinMaxWorkouts!$F$22,IF(GP34="M",MinMaxWorkouts!$F$22,GP34))))</f>
        <v>1.33</v>
      </c>
      <c r="GR34" s="89">
        <f t="shared" si="144"/>
        <v>93</v>
      </c>
      <c r="GS34" s="79"/>
      <c r="GT34" s="78">
        <f t="shared" si="126"/>
        <v>0</v>
      </c>
      <c r="GU34" s="80">
        <f t="shared" si="127"/>
        <v>93</v>
      </c>
      <c r="GV34" s="91">
        <f t="shared" si="128"/>
        <v>1.33</v>
      </c>
      <c r="GW34" s="56">
        <f t="shared" si="129"/>
        <v>1533</v>
      </c>
      <c r="GX34" s="60">
        <f t="shared" si="130"/>
        <v>15.33</v>
      </c>
      <c r="GY34" s="57">
        <v>0.51</v>
      </c>
      <c r="GZ34" s="88">
        <f>IF(GY34="","",IF(GY34&lt;MinMaxWorkouts!$E$23,MinMaxWorkouts!$E$23,IF(GY34&gt;MinMaxWorkouts!$F$23,MinMaxWorkouts!$F$23,IF(GY34="M",MinMaxWorkouts!$F$23,GY34))))</f>
        <v>0.51</v>
      </c>
      <c r="HA34" s="89">
        <f t="shared" si="145"/>
        <v>51</v>
      </c>
      <c r="HB34" s="79"/>
      <c r="HC34" s="78">
        <f t="shared" si="131"/>
        <v>0</v>
      </c>
      <c r="HD34" s="80">
        <f t="shared" si="132"/>
        <v>51</v>
      </c>
      <c r="HE34" s="91">
        <f t="shared" si="133"/>
        <v>0.51</v>
      </c>
      <c r="HF34" s="56">
        <f t="shared" si="134"/>
        <v>1584</v>
      </c>
      <c r="HG34" s="60">
        <f t="shared" si="135"/>
        <v>15.84</v>
      </c>
      <c r="HH34" s="57">
        <v>0.49</v>
      </c>
      <c r="HI34" s="88">
        <f>IF(HH34="","",IF(HH34&lt;MinMaxWorkouts!$E$24,MinMaxWorkouts!$E$24,IF(HH34&gt;MinMaxWorkouts!$F$24,MinMaxWorkouts!$F$24,IF(HH34="M",MinMaxWorkouts!$F$24,HH34))))</f>
        <v>0.49</v>
      </c>
      <c r="HJ34" s="89">
        <f t="shared" si="136"/>
        <v>49</v>
      </c>
      <c r="HK34" s="79"/>
      <c r="HL34" s="78">
        <f t="shared" si="137"/>
        <v>0</v>
      </c>
      <c r="HM34" s="80">
        <f t="shared" si="138"/>
        <v>49</v>
      </c>
      <c r="HN34" s="91">
        <f t="shared" si="139"/>
        <v>0.49</v>
      </c>
      <c r="HO34" s="99"/>
      <c r="HP34" s="58"/>
      <c r="HQ34" s="42">
        <f t="shared" si="140"/>
        <v>1633</v>
      </c>
      <c r="HR34" s="57"/>
      <c r="HS34" s="66">
        <f t="shared" si="141"/>
        <v>27.13</v>
      </c>
      <c r="HT34" s="67">
        <v>9</v>
      </c>
      <c r="HU34" s="68">
        <f>IF(B34="","DNS",IF(HS34="","DNF",RANK(HS34,HS$3:HS$49,1)))</f>
        <v>31</v>
      </c>
      <c r="HV34" s="68">
        <v>32</v>
      </c>
    </row>
    <row r="35" spans="1:230" ht="15.75">
      <c r="A35" s="112">
        <v>51</v>
      </c>
      <c r="B35" s="54">
        <f aca="true" t="shared" si="147" ref="B35:B66">A35*10</f>
        <v>510</v>
      </c>
      <c r="C35" s="129" t="s">
        <v>305</v>
      </c>
      <c r="D35" s="130" t="str">
        <f>LEFT(C35,1)</f>
        <v>M</v>
      </c>
      <c r="E35" s="130">
        <f aca="true" t="shared" si="148" ref="E35:E52">IF(C35="","",FIND(" ",C35))</f>
        <v>8</v>
      </c>
      <c r="F35" s="130" t="str">
        <f aca="true" t="shared" si="149" ref="F35:F66">IF(C35="","",MID(C35,E35,20))</f>
        <v> Clark</v>
      </c>
      <c r="G35" s="131" t="s">
        <v>306</v>
      </c>
      <c r="H35" s="78" t="str">
        <f aca="true" t="shared" si="150" ref="H35:H66">IF(G35="","",LEFT(G35,1))</f>
        <v>E</v>
      </c>
      <c r="I35" s="130">
        <f aca="true" t="shared" si="151" ref="I35:I52">IF(G35="","",FIND(" ",G35))</f>
        <v>5</v>
      </c>
      <c r="J35" s="78" t="str">
        <f aca="true" t="shared" si="152" ref="J35:J66">IF(G35="","",MID(G35,I35,20))</f>
        <v> O'Curry</v>
      </c>
      <c r="K35" s="130" t="str">
        <f aca="true" t="shared" si="153" ref="K35:K66">CONCATENATE(D35,".",F35,"/",H35,".",J35)</f>
        <v>M. Clark/E. O'Curry</v>
      </c>
      <c r="L35" s="132" t="s">
        <v>208</v>
      </c>
      <c r="M35" s="122" t="s">
        <v>372</v>
      </c>
      <c r="N35" s="123">
        <v>1</v>
      </c>
      <c r="O35" s="135">
        <f>O34+MinMaxWorkouts!J$2</f>
        <v>0.43958333333333327</v>
      </c>
      <c r="P35" s="55"/>
      <c r="Q35" s="56">
        <f aca="true" t="shared" si="154" ref="Q35:Q66">((INT(P35))*60)+(P35-INT(P35))*100</f>
        <v>0</v>
      </c>
      <c r="R35" s="57" t="s">
        <v>382</v>
      </c>
      <c r="S35" s="77">
        <f>IF(R35="","",IF(R35&lt;MinMaxWorkouts!$E$2,MinMaxWorkouts!$E$2,IF(R35&gt;MinMaxWorkouts!$F$2,MinMaxWorkouts!$F$2,IF(R35="M",MinMaxWorkouts!$D$2,R35))))</f>
        <v>1.48</v>
      </c>
      <c r="T35" s="78">
        <f aca="true" t="shared" si="155" ref="T35:T66">IF(R35="",0,((INT(S35))*60)+(S35-INT(S35))*100)</f>
        <v>108</v>
      </c>
      <c r="U35" s="79"/>
      <c r="V35" s="78">
        <f aca="true" t="shared" si="156" ref="V35:V66">((INT(U35))*60)+(U35-INT(U35))*100</f>
        <v>0</v>
      </c>
      <c r="W35" s="80">
        <f aca="true" t="shared" si="157" ref="W35:W66">T35+V35+Q35</f>
        <v>108</v>
      </c>
      <c r="X35" s="81">
        <f aca="true" t="shared" si="158" ref="X35:X66">IF(R35="","",((W35-(INT(W35/60)*60))/100)+(INT(W35/60)))</f>
        <v>1.48</v>
      </c>
      <c r="Y35" s="57">
        <v>0.51</v>
      </c>
      <c r="Z35" s="77">
        <f>IF(Y35="","",IF(Y35&lt;MinMaxWorkouts!$E$3,MinMaxWorkouts!$E$3,IF(Y35&gt;MinMaxWorkouts!$F$3,MinMaxWorkouts!$F$3,IF(Y35="M",MinMaxWorkouts!$F$3,Y35))))</f>
        <v>0.51</v>
      </c>
      <c r="AA35" s="78">
        <f aca="true" t="shared" si="159" ref="AA35:AA66">IF(Y35="",0,((INT(Z35))*60)+(Z35-INT(Z35))*100)</f>
        <v>51</v>
      </c>
      <c r="AB35" s="79"/>
      <c r="AC35" s="78">
        <f aca="true" t="shared" si="160" ref="AC35:AC66">((INT(AB35))*60)+(AB35-INT(AB35))*100</f>
        <v>0</v>
      </c>
      <c r="AD35" s="80">
        <f aca="true" t="shared" si="161" ref="AD35:AD66">AA35+AC35</f>
        <v>51</v>
      </c>
      <c r="AE35" s="81">
        <f aca="true" t="shared" si="162" ref="AE35:AE66">IF(Y35="","",((AD35-(INT(AD35/60)*60))/100)+(INT(AD35/60)))</f>
        <v>0.51</v>
      </c>
      <c r="AF35" s="56">
        <f aca="true" t="shared" si="163" ref="AF35:AF52">AD35+W35</f>
        <v>159</v>
      </c>
      <c r="AG35" s="60">
        <f aca="true" t="shared" si="164" ref="AG35:AG66">IF(AE35="","",((AF35-(INT(AF35/60)*60))/100)+(INT(AF35/60)))</f>
        <v>2.39</v>
      </c>
      <c r="AH35" s="57">
        <v>1.06</v>
      </c>
      <c r="AI35" s="104">
        <f>IF(AH35="","",IF(AH35&lt;MinMaxWorkouts!$E$4,MinMaxWorkouts!$E$4,IF(AH35&gt;MinMaxWorkouts!$F$4,MinMaxWorkouts!$F$4,IF(AH35="M",MinMaxWorkouts!$F$4,AH35))))</f>
        <v>1.06</v>
      </c>
      <c r="AJ35" s="78">
        <f aca="true" t="shared" si="165" ref="AJ35:AJ66">IF(AH35="",0,((INT(AI35))*60)+(AI35-INT(AI35))*100)</f>
        <v>66</v>
      </c>
      <c r="AK35" s="79"/>
      <c r="AL35" s="78">
        <f aca="true" t="shared" si="166" ref="AL35:AL66">((INT(AK35))*60)+(AK35-INT(AK35))*100</f>
        <v>0</v>
      </c>
      <c r="AM35" s="80">
        <f aca="true" t="shared" si="167" ref="AM35:AM66">AJ35+AL35</f>
        <v>66</v>
      </c>
      <c r="AN35" s="81">
        <f aca="true" t="shared" si="168" ref="AN35:AN66">IF(AH35="","",((AM35-(INT(AM35/60)*60))/100)+(INT(AM35/60)))</f>
        <v>1.06</v>
      </c>
      <c r="AO35" s="56">
        <f aca="true" t="shared" si="169" ref="AO35:AO52">AM35+AF35</f>
        <v>225</v>
      </c>
      <c r="AP35" s="60">
        <f aca="true" t="shared" si="170" ref="AP35:AP66">IF(AN35="","",((AO35-(INT(AO35/60)*60))/100)+(INT(AO35/60)))</f>
        <v>3.45</v>
      </c>
      <c r="AQ35" s="59">
        <v>1.03</v>
      </c>
      <c r="AR35" s="104">
        <f>IF(AQ35="","",IF(AQ35&lt;MinMaxWorkouts!$E$5,MinMaxWorkouts!$E$5,IF(AQ35&gt;MinMaxWorkouts!$F$5,MinMaxWorkouts!$F$5,IF(AQ35="M",MinMaxWorkouts!$F$5,AQ35))))</f>
        <v>1.03</v>
      </c>
      <c r="AS35" s="78">
        <f aca="true" t="shared" si="171" ref="AS35:AS66">IF(AQ35="",0,((INT(AR35))*60)+(AR35-INT(AR35))*100)</f>
        <v>63</v>
      </c>
      <c r="AT35" s="79"/>
      <c r="AU35" s="78">
        <f aca="true" t="shared" si="172" ref="AU35:AU66">((INT(AT35))*60)+(AT35-INT(AT35))*100</f>
        <v>0</v>
      </c>
      <c r="AV35" s="80">
        <f aca="true" t="shared" si="173" ref="AV35:AV66">AS35+AU35</f>
        <v>63</v>
      </c>
      <c r="AW35" s="81">
        <f aca="true" t="shared" si="174" ref="AW35:AW66">IF(AQ35="","",((AV35-(INT(AV35/60)*60))/100)+(INT(AV35/60)))</f>
        <v>1.03</v>
      </c>
      <c r="AX35" s="56">
        <f aca="true" t="shared" si="175" ref="AX35:AX52">AV35+AO35</f>
        <v>288</v>
      </c>
      <c r="AY35" s="62">
        <f aca="true" t="shared" si="176" ref="AY35:AY66">IF(AW35="","",((AX35-(INT(AX35/60)*60))/100)+(INT(AX35/60)))</f>
        <v>4.48</v>
      </c>
      <c r="AZ35" s="57">
        <v>1.1</v>
      </c>
      <c r="BA35" s="77">
        <f>IF(AZ35="","",IF(AZ35&lt;MinMaxWorkouts!$E$6,MinMaxWorkouts!$E$6,IF(AZ35&gt;MinMaxWorkouts!$F$6,MinMaxWorkouts!$F$6,IF(AZ35="M",MinMaxWorkouts!$F$6,AZ35))))</f>
        <v>1.1</v>
      </c>
      <c r="BB35" s="78">
        <f aca="true" t="shared" si="177" ref="BB35:BB66">IF(AZ35="",0,((INT(BA35))*60)+(BA35-INT(BA35))*100)</f>
        <v>70.00000000000001</v>
      </c>
      <c r="BC35" s="79"/>
      <c r="BD35" s="78">
        <f aca="true" t="shared" si="178" ref="BD35:BD66">((INT(BC35))*60)+(BC35-INT(BC35))*100</f>
        <v>0</v>
      </c>
      <c r="BE35" s="80">
        <f aca="true" t="shared" si="179" ref="BE35:BE66">BB35+BD35</f>
        <v>70.00000000000001</v>
      </c>
      <c r="BF35" s="83">
        <f aca="true" t="shared" si="180" ref="BF35:BF66">IF(AZ35="","",((BE35-(INT(BE35/60)*60))/100)+(INT(BE35/60)))</f>
        <v>1.1</v>
      </c>
      <c r="BG35" s="56">
        <f aca="true" t="shared" si="181" ref="BG35:BG52">BE35+AX35</f>
        <v>358</v>
      </c>
      <c r="BH35" s="62">
        <f aca="true" t="shared" si="182" ref="BH35:BH66">IF(BF35="","",((BG35-(INT(BG35/60)*60))/100)+(INT(BG35/60)))</f>
        <v>5.58</v>
      </c>
      <c r="BI35" s="100">
        <f aca="true" t="shared" si="183" ref="BI35:BI66">IF(BH35="","",RANK(BH35,BH$3:BH$52,1))</f>
        <v>38</v>
      </c>
      <c r="BJ35" s="57">
        <v>1.49</v>
      </c>
      <c r="BK35" s="77">
        <f>IF(BJ35="","",IF(BJ35&lt;MinMaxWorkouts!$E$7,MinMaxWorkouts!$E$7,IF(BJ35&gt;MinMaxWorkouts!$F$7,MinMaxWorkouts!$F$7,IF(BJ35="M",MinMaxWorkouts!$F$7,BJ35))))</f>
        <v>1.49</v>
      </c>
      <c r="BL35" s="78">
        <f aca="true" t="shared" si="184" ref="BL35:BL66">IF(BJ35="",0,((INT(BK35))*60)+(BK35-INT(BK35))*100)</f>
        <v>109</v>
      </c>
      <c r="BM35" s="79"/>
      <c r="BN35" s="78">
        <f aca="true" t="shared" si="185" ref="BN35:BN66">((INT(BM35))*60)+(BM35-INT(BM35))*100</f>
        <v>0</v>
      </c>
      <c r="BO35" s="80">
        <f aca="true" t="shared" si="186" ref="BO35:BO66">BL35+BN35</f>
        <v>109</v>
      </c>
      <c r="BP35" s="83">
        <f aca="true" t="shared" si="187" ref="BP35:BP66">IF(BJ35="","",((BO35-(INT(BO35/60)*60))/100)+(INT(BO35/60)))</f>
        <v>1.49</v>
      </c>
      <c r="BQ35" s="56">
        <f aca="true" t="shared" si="188" ref="BQ35:BQ52">BO35+BG35</f>
        <v>467</v>
      </c>
      <c r="BR35" s="60">
        <f aca="true" t="shared" si="189" ref="BR35:BR66">IF(BP35="","",((BQ35-(INT(BQ35/60)*60))/100)+(INT(BQ35/60)))</f>
        <v>7.47</v>
      </c>
      <c r="BS35" s="57">
        <v>1.46</v>
      </c>
      <c r="BT35" s="77">
        <f>IF(BS35="","",IF(BS35&lt;MinMaxWorkouts!$E$8,MinMaxWorkouts!$E$8,IF(BS35&gt;MinMaxWorkouts!$F$8,MinMaxWorkouts!$F$8,IF(BS35="M",MinMaxWorkouts!$F$8,BS35))))</f>
        <v>1.46</v>
      </c>
      <c r="BU35" s="78">
        <f aca="true" t="shared" si="190" ref="BU35:BU66">IF(BS35="",0,((INT(BT35))*60)+(BT35-INT(BT35))*100)</f>
        <v>106</v>
      </c>
      <c r="BV35" s="79"/>
      <c r="BW35" s="78">
        <f aca="true" t="shared" si="191" ref="BW35:BW66">((INT(BV35))*60)+(BV35-INT(BV35))*100</f>
        <v>0</v>
      </c>
      <c r="BX35" s="80">
        <f aca="true" t="shared" si="192" ref="BX35:BX66">BU35+BW35</f>
        <v>106</v>
      </c>
      <c r="BY35" s="85">
        <f aca="true" t="shared" si="193" ref="BY35:BY66">IF(BS35="","",((BX35-(INT(BX35/60)*60))/100)+(INT(BX35/60)))</f>
        <v>1.46</v>
      </c>
      <c r="BZ35" s="56">
        <f aca="true" t="shared" si="194" ref="BZ35:BZ52">BX35+BQ35</f>
        <v>573</v>
      </c>
      <c r="CA35" s="63">
        <f aca="true" t="shared" si="195" ref="CA35:CA66">IF(BY35="","",((BZ35-(INT(BZ35/60)*60))/100)+(INT(BZ35/60)))</f>
        <v>9.33</v>
      </c>
      <c r="CB35" s="57">
        <v>0.48</v>
      </c>
      <c r="CC35" s="88">
        <f>IF(CB35="","",IF(CB35&lt;MinMaxWorkouts!$E$9,MinMaxWorkouts!$E$9,IF(CB35&gt;MinMaxWorkouts!$F$9,MinMaxWorkouts!$F$9,IF(CB35="M",MinMaxWorkouts!$F$9,CB35))))</f>
        <v>0.48</v>
      </c>
      <c r="CD35" s="89">
        <f aca="true" t="shared" si="196" ref="CD35:CD66">IF(CB35="",0,((INT(CC35))*60)+(CC35-INT(CC35))*100)</f>
        <v>48</v>
      </c>
      <c r="CE35" s="79"/>
      <c r="CF35" s="78">
        <f aca="true" t="shared" si="197" ref="CF35:CF66">((INT(CE35))*60)+(CE35-INT(CE35))*100</f>
        <v>0</v>
      </c>
      <c r="CG35" s="80">
        <f aca="true" t="shared" si="198" ref="CG35:CG66">CD35+CF35</f>
        <v>48</v>
      </c>
      <c r="CH35" s="85">
        <f aca="true" t="shared" si="199" ref="CH35:CH66">IF(CB35="","",((CG35-(INT(CG35/60)*60))/100)+(INT(CG35/60)))</f>
        <v>0.48</v>
      </c>
      <c r="CI35" s="56">
        <f aca="true" t="shared" si="200" ref="CI35:CI52">CG35+BZ35</f>
        <v>621</v>
      </c>
      <c r="CJ35" s="60">
        <f aca="true" t="shared" si="201" ref="CJ35:CJ66">IF(CH35="","",((CI35-(INT(CI35/60)*60))/100)+(INT(CI35/60)))</f>
        <v>10.21</v>
      </c>
      <c r="CK35" s="57">
        <v>0.46</v>
      </c>
      <c r="CL35" s="88">
        <f>IF(CK35="","",IF(CK35&lt;MinMaxWorkouts!$E$10,MinMaxWorkouts!$E$10,IF(CK35&gt;MinMaxWorkouts!$F$10,MinMaxWorkouts!$F$10,IF(CK35="M",MinMaxWorkouts!$F$10,CK35))))</f>
        <v>0.46</v>
      </c>
      <c r="CM35" s="89">
        <f aca="true" t="shared" si="202" ref="CM35:CM66">IF(CK35="",0,((INT(CL35))*60)+(CL35-INT(CL35))*100)</f>
        <v>46</v>
      </c>
      <c r="CN35" s="79"/>
      <c r="CO35" s="78">
        <f aca="true" t="shared" si="203" ref="CO35:CO66">((INT(CN35))*60)+(CN35-INT(CN35))*100</f>
        <v>0</v>
      </c>
      <c r="CP35" s="80">
        <f aca="true" t="shared" si="204" ref="CP35:CP66">CM35+CO35</f>
        <v>46</v>
      </c>
      <c r="CQ35" s="85">
        <f aca="true" t="shared" si="205" ref="CQ35:CQ66">IF(CK35="","",((CP35-(INT(CP35/60)*60))/100)+(INT(CP35/60)))</f>
        <v>0.46</v>
      </c>
      <c r="CR35" s="56">
        <f aca="true" t="shared" si="206" ref="CR35:CR52">CP35+CI35</f>
        <v>667</v>
      </c>
      <c r="CS35" s="60">
        <f aca="true" t="shared" si="207" ref="CS35:CS66">IF(CQ35="","",((CR35-(INT(CR35/60)*60))/100)+(INT(CR35/60)))</f>
        <v>11.07</v>
      </c>
      <c r="CT35" s="57">
        <v>1</v>
      </c>
      <c r="CU35" s="88">
        <f>IF(CT35="","",IF(CT35&lt;MinMaxWorkouts!$E$11,MinMaxWorkouts!$E$11,IF(CT35&gt;MinMaxWorkouts!$F$11,MinMaxWorkouts!$F$11,IF(CT35="M",MinMaxWorkouts!$F$11,CT35))))</f>
        <v>1</v>
      </c>
      <c r="CV35" s="89">
        <f aca="true" t="shared" si="208" ref="CV35:CV66">IF(CT35="",0,((INT(CU35))*60)+(CU35-INT(CU35))*100)</f>
        <v>60</v>
      </c>
      <c r="CW35" s="79"/>
      <c r="CX35" s="78">
        <f aca="true" t="shared" si="209" ref="CX35:CX66">((INT(CW35))*60)+(CW35-INT(CW35))*100</f>
        <v>0</v>
      </c>
      <c r="CY35" s="80">
        <f aca="true" t="shared" si="210" ref="CY35:CY66">CV35+CX35</f>
        <v>60</v>
      </c>
      <c r="CZ35" s="91">
        <f aca="true" t="shared" si="211" ref="CZ35:CZ66">IF(CT35="","",((CY35-(INT(CY35/60)*60))/100)+(INT(CY35/60)))</f>
        <v>1</v>
      </c>
      <c r="DA35" s="56">
        <f aca="true" t="shared" si="212" ref="DA35:DA52">CY35+CR35</f>
        <v>727</v>
      </c>
      <c r="DB35" s="60">
        <f aca="true" t="shared" si="213" ref="DB35:DB66">IF(CZ35="","",((DA35-(INT(DA35/60)*60))/100)+(INT(DA35/60)))</f>
        <v>12.07</v>
      </c>
      <c r="DC35" s="57">
        <v>0.58</v>
      </c>
      <c r="DD35" s="88">
        <f>IF(DC35="","",IF(DC35&lt;MinMaxWorkouts!$E$12,MinMaxWorkouts!$E$12,IF(DC35&gt;MinMaxWorkouts!$F$12,MinMaxWorkouts!$F$12,IF(DC35="M",MinMaxWorkouts!$F$12,DC35))))</f>
        <v>0.58</v>
      </c>
      <c r="DE35" s="89">
        <f aca="true" t="shared" si="214" ref="DE35:DE66">IF(DC35="",0,((INT(DD35))*60)+(DD35-INT(DD35))*100)</f>
        <v>57.99999999999999</v>
      </c>
      <c r="DF35" s="79"/>
      <c r="DG35" s="78">
        <f aca="true" t="shared" si="215" ref="DG35:DG66">((INT(DF35))*60)+(DF35-INT(DF35))*100</f>
        <v>0</v>
      </c>
      <c r="DH35" s="80">
        <f aca="true" t="shared" si="216" ref="DH35:DH66">DE35+DG35</f>
        <v>57.99999999999999</v>
      </c>
      <c r="DI35" s="91">
        <f aca="true" t="shared" si="217" ref="DI35:DI66">IF(DC35="","",((DH35-(INT(DH35/60)*60))/100)+(INT(DH35/60)))</f>
        <v>0.58</v>
      </c>
      <c r="DJ35" s="56">
        <f aca="true" t="shared" si="218" ref="DJ35:DJ52">DH35+DA35</f>
        <v>785</v>
      </c>
      <c r="DK35" s="60">
        <f aca="true" t="shared" si="219" ref="DK35:DK66">IF(DI35="","",((DJ35-(INT(DJ35/60)*60))/100)+(INT(DJ35/60)))</f>
        <v>13.05</v>
      </c>
      <c r="DL35" s="57">
        <v>1.04</v>
      </c>
      <c r="DM35" s="88">
        <f>IF(DL35="","",IF(DL35&lt;MinMaxWorkouts!$E$13,MinMaxWorkouts!$E$13,IF(DL35&gt;MinMaxWorkouts!$F$13,MinMaxWorkouts!$F$13,IF(DL35="M",MinMaxWorkouts!$F$13,DL35))))</f>
        <v>1.04</v>
      </c>
      <c r="DN35" s="89">
        <f aca="true" t="shared" si="220" ref="DN35:DN66">IF(DL35="",0,((INT(DM35))*60)+(DM35-INT(DM35))*100)</f>
        <v>64</v>
      </c>
      <c r="DO35" s="79"/>
      <c r="DP35" s="78">
        <f aca="true" t="shared" si="221" ref="DP35:DP66">((INT(DO35))*60)+(DO35-INT(DO35))*100</f>
        <v>0</v>
      </c>
      <c r="DQ35" s="80">
        <f aca="true" t="shared" si="222" ref="DQ35:DQ66">DN35+DP35</f>
        <v>64</v>
      </c>
      <c r="DR35" s="91">
        <f aca="true" t="shared" si="223" ref="DR35:DR66">IF(DL35="","",((DQ35-(INT(DQ35/60)*60))/100)+(INT(DQ35/60)))</f>
        <v>1.04</v>
      </c>
      <c r="DS35" s="64">
        <f aca="true" t="shared" si="224" ref="DS35:DS52">DJ35+DQ35</f>
        <v>849</v>
      </c>
      <c r="DT35" s="65">
        <f aca="true" t="shared" si="225" ref="DT35:DT66">IF(DR35="","",((DS35-(INT(DS35/60)*60))/100)+(INT(DS35/60)))</f>
        <v>14.09</v>
      </c>
      <c r="DU35" s="65">
        <f aca="true" t="shared" si="226" ref="DU35:DU66">DT35</f>
        <v>14.09</v>
      </c>
      <c r="DV35" s="57">
        <v>1.42</v>
      </c>
      <c r="DW35" s="88">
        <f>IF(DV35="","",IF(DV35&lt;MinMaxWorkouts!$E$14,MinMaxWorkouts!$E$14,IF(DV35&gt;MinMaxWorkouts!$F$14,MinMaxWorkouts!$F$14,IF(DV35="M",MinMaxWorkouts!$F$14,DV35))))</f>
        <v>1.42</v>
      </c>
      <c r="DX35" s="89">
        <f aca="true" t="shared" si="227" ref="DX35:DX66">IF(DV35="",0,((INT(DW35))*60)+(DW35-INT(DW35))*100)</f>
        <v>102</v>
      </c>
      <c r="DY35" s="79"/>
      <c r="DZ35" s="78">
        <f aca="true" t="shared" si="228" ref="DZ35:DZ66">((INT(DY35))*60)+(DY35-INT(DY35))*100</f>
        <v>0</v>
      </c>
      <c r="EA35" s="80">
        <f aca="true" t="shared" si="229" ref="EA35:EA66">DX35+DZ35</f>
        <v>102</v>
      </c>
      <c r="EB35" s="91">
        <f aca="true" t="shared" si="230" ref="EB35:EB66">IF(DV35="","",((EA35-(INT(EA35/60)*60))/100)+(INT(EA35/60)))</f>
        <v>1.42</v>
      </c>
      <c r="EC35" s="56">
        <f aca="true" t="shared" si="231" ref="EC35:EC52">EA35+DS35</f>
        <v>951</v>
      </c>
      <c r="ED35" s="57">
        <v>1.45</v>
      </c>
      <c r="EE35" s="88">
        <f>IF(ED35="","",IF(ED35&lt;MinMaxWorkouts!$E$15,MinMaxWorkouts!$E$15,IF(ED35&gt;MinMaxWorkouts!$F$15,MinMaxWorkouts!$F$15,IF(ED35="M",MinMaxWorkouts!$F$15,ED35))))</f>
        <v>1.45</v>
      </c>
      <c r="EF35" s="89">
        <f aca="true" t="shared" si="232" ref="EF35:EF66">IF(ED35="",0,((INT(EE35))*60)+(EE35-INT(EE35))*100)</f>
        <v>105</v>
      </c>
      <c r="EG35" s="79"/>
      <c r="EH35" s="78">
        <f aca="true" t="shared" si="233" ref="EH35:EH66">((INT(EG35))*60)+(EG35-INT(EG35))*100</f>
        <v>0</v>
      </c>
      <c r="EI35" s="80">
        <f aca="true" t="shared" si="234" ref="EI35:EI66">EF35+EH35</f>
        <v>105</v>
      </c>
      <c r="EJ35" s="91">
        <f aca="true" t="shared" si="235" ref="EJ35:EJ66">IF(ED35="","",((EI35-(INT(EI35/60)*60))/100)+(INT(EI35/60)))</f>
        <v>1.45</v>
      </c>
      <c r="EK35" s="56">
        <f aca="true" t="shared" si="236" ref="EK35:EK52">EI35+EC35</f>
        <v>1056</v>
      </c>
      <c r="EL35" s="60">
        <f aca="true" t="shared" si="237" ref="EL35:EL66">IF(EJ35="","",((EK35-(INT(EK35/60)*60))/100)+(INT(EK35/60)))</f>
        <v>17.36</v>
      </c>
      <c r="EM35" s="57">
        <v>0.49</v>
      </c>
      <c r="EN35" s="88">
        <f>IF(EM35="","",IF(EM35&lt;MinMaxWorkouts!$E$16,MinMaxWorkouts!$E$16,IF(EM35&gt;MinMaxWorkouts!$F$16,MinMaxWorkouts!$F$16,IF(EM35="M",MinMaxWorkouts!$F$16,EM35))))</f>
        <v>0.49</v>
      </c>
      <c r="EO35" s="89">
        <f aca="true" t="shared" si="238" ref="EO35:EO66">IF(EM35="",0,((INT(EN35))*60)+(EN35-INT(EN35))*100)</f>
        <v>49</v>
      </c>
      <c r="EP35" s="79"/>
      <c r="EQ35" s="78">
        <f aca="true" t="shared" si="239" ref="EQ35:EQ66">((INT(EP35))*60)+(EP35-INT(EP35))*100</f>
        <v>0</v>
      </c>
      <c r="ER35" s="80">
        <f aca="true" t="shared" si="240" ref="ER35:ER66">EO35+EQ35</f>
        <v>49</v>
      </c>
      <c r="ES35" s="91">
        <f aca="true" t="shared" si="241" ref="ES35:ES66">IF(EM35="","",((ER35-(INT(ER35/60)*60))/100)+(INT(ER35/60)))</f>
        <v>0.49</v>
      </c>
      <c r="ET35" s="56">
        <f aca="true" t="shared" si="242" ref="ET35:ET52">ER35+EK35</f>
        <v>1105</v>
      </c>
      <c r="EU35" s="60">
        <f aca="true" t="shared" si="243" ref="EU35:EU66">IF(ES35="","",((ET35-(INT(ET35/60)*60))/100)+(INT(ET35/60)))</f>
        <v>18.25</v>
      </c>
      <c r="EV35" s="57">
        <v>0.56</v>
      </c>
      <c r="EW35" s="77">
        <f>IF(EV35="","",IF(EV35&lt;MinMaxWorkouts!$E$17,MinMaxWorkouts!$E$17,IF(EV35&gt;MinMaxWorkouts!$F$17,MinMaxWorkouts!$F$17,IF(EV35="M",MinMaxWorkouts!$F$17,EV35))))</f>
        <v>0.56</v>
      </c>
      <c r="EX35" s="89">
        <f aca="true" t="shared" si="244" ref="EX35:EX66">IF(EV35="",0,((INT(EW35))*60)+(EW35-INT(EW35))*100)</f>
        <v>56.00000000000001</v>
      </c>
      <c r="EY35" s="79"/>
      <c r="EZ35" s="78">
        <f aca="true" t="shared" si="245" ref="EZ35:EZ66">((INT(EY35))*60)+(EY35-INT(EY35))*100</f>
        <v>0</v>
      </c>
      <c r="FA35" s="80">
        <f aca="true" t="shared" si="246" ref="FA35:FA66">EX35+EZ35</f>
        <v>56.00000000000001</v>
      </c>
      <c r="FB35" s="91">
        <f aca="true" t="shared" si="247" ref="FB35:FB66">IF(EV35="","",((FA35-(INT(FA35/60)*60))/100)+(INT(FA35/60)))</f>
        <v>0.56</v>
      </c>
      <c r="FC35" s="56">
        <f aca="true" t="shared" si="248" ref="FC35:FC52">FA35+ET35</f>
        <v>1161</v>
      </c>
      <c r="FD35" s="60">
        <f aca="true" t="shared" si="249" ref="FD35:FD66">IF(FB35="","",((FC35-(INT(FC35/60)*60))/100)+(INT(FC35/60)))</f>
        <v>19.21</v>
      </c>
      <c r="FE35" s="57">
        <v>1.05</v>
      </c>
      <c r="FF35" s="77">
        <f>IF(FE35="","",IF(FE35&lt;MinMaxWorkouts!$E$18,MinMaxWorkouts!$E$18,IF(FE35&gt;MinMaxWorkouts!$F$18,MinMaxWorkouts!$F$18,IF(FE35="M",MinMaxWorkouts!$F$18,FE35))))</f>
        <v>1.05</v>
      </c>
      <c r="FG35" s="89">
        <f aca="true" t="shared" si="250" ref="FG35:FG66">IF(FE35="",0,((INT(FF35))*60)+(FF35-INT(FF35))*100)</f>
        <v>65</v>
      </c>
      <c r="FH35" s="79"/>
      <c r="FI35" s="78">
        <f aca="true" t="shared" si="251" ref="FI35:FI66">((INT(FH35))*60)+(FH35-INT(FH35))*100</f>
        <v>0</v>
      </c>
      <c r="FJ35" s="96">
        <f aca="true" t="shared" si="252" ref="FJ35:FJ66">FG35+FI35</f>
        <v>65</v>
      </c>
      <c r="FK35" s="97">
        <f aca="true" t="shared" si="253" ref="FK35:FK66">IF(FE35="","",((FJ35-(INT(FJ35/60)*60))/100)+(INT(FJ35/60)))</f>
        <v>1.05</v>
      </c>
      <c r="FL35" s="56">
        <f aca="true" t="shared" si="254" ref="FL35:FL52">FJ35+FC35</f>
        <v>1226</v>
      </c>
      <c r="FM35" s="60">
        <f aca="true" t="shared" si="255" ref="FM35:FM66">IF(FK35="","",((FL35-(INT(FL35/60)*60))/100)+(INT(FL35/60)))</f>
        <v>20.26</v>
      </c>
      <c r="FN35" s="61">
        <f>IF(FM35="","",RANK(FM35,FM$3:FM$52,1))</f>
        <v>33</v>
      </c>
      <c r="FO35" s="57">
        <v>1.32</v>
      </c>
      <c r="FP35" s="88">
        <f>IF(FO35="","",IF(FO35&lt;MinMaxWorkouts!$E$19,MinMaxWorkouts!$E$19,IF(FO35&gt;MinMaxWorkouts!$F$19,MinMaxWorkouts!$F$19,IF(FO35="M",MinMaxWorkouts!$F$19,FO35))))</f>
        <v>1.32</v>
      </c>
      <c r="FQ35" s="89">
        <f aca="true" t="shared" si="256" ref="FQ35:FQ66">IF(FO35="",0,((INT(FP35))*60)+(FP35-INT(FP35))*100)</f>
        <v>92</v>
      </c>
      <c r="FR35" s="79"/>
      <c r="FS35" s="78">
        <f aca="true" t="shared" si="257" ref="FS35:FS66">((INT(FR35))*60)+(FR35-INT(FR35))*100</f>
        <v>0</v>
      </c>
      <c r="FT35" s="80">
        <f aca="true" t="shared" si="258" ref="FT35:FT66">FQ35+FS35</f>
        <v>92</v>
      </c>
      <c r="FU35" s="91">
        <f aca="true" t="shared" si="259" ref="FU35:FU66">IF(FO35="","",((FT35-(INT(FT35/60)*60))/100)+(INT(FT35/60)))</f>
        <v>1.32</v>
      </c>
      <c r="FV35" s="56">
        <f aca="true" t="shared" si="260" ref="FV35:FV52">FT35+FL35</f>
        <v>1318</v>
      </c>
      <c r="FW35" s="60">
        <f aca="true" t="shared" si="261" ref="FW35:FW66">IF(FU35="","",((FV35-(INT(FU35/60)*60))/100)+(INT(FU35/60)))</f>
        <v>13.18</v>
      </c>
      <c r="FX35" s="57">
        <v>0.59</v>
      </c>
      <c r="FY35" s="88">
        <f>IF(FX35="","",IF(FX35&lt;MinMaxWorkouts!$E$20,MinMaxWorkouts!$E$20,IF(FX35&gt;MinMaxWorkouts!$F$20,MinMaxWorkouts!$F$20,IF(FX35="M",MinMaxWorkouts!$F$20,FX35))))</f>
        <v>0.59</v>
      </c>
      <c r="FZ35" s="89">
        <f aca="true" t="shared" si="262" ref="FZ35:FZ66">IF(FU35="",0,((INT(FY35))*60)+(FY35-INT(FY35))*100)</f>
        <v>59</v>
      </c>
      <c r="GA35" s="79"/>
      <c r="GB35" s="78">
        <f aca="true" t="shared" si="263" ref="GB35:GB66">((INT(GA35))*60)+(GA35-INT(GA35))*100</f>
        <v>0</v>
      </c>
      <c r="GC35" s="80">
        <f aca="true" t="shared" si="264" ref="GC35:GC66">FZ35+GB35</f>
        <v>59</v>
      </c>
      <c r="GD35" s="91">
        <f aca="true" t="shared" si="265" ref="GD35:GD66">IF(FU35="","",((GC35-(INT(GC35/60)*60))/100)+(INT(GC35/60)))</f>
        <v>0.59</v>
      </c>
      <c r="GE35" s="56">
        <f aca="true" t="shared" si="266" ref="GE35:GE52">GC35+FV35</f>
        <v>1377</v>
      </c>
      <c r="GF35" s="60">
        <f aca="true" t="shared" si="267" ref="GF35:GF66">IF(GD35="","",((GE35-(INT(GD35/60)*60))/100)+(INT(GD35/60)))</f>
        <v>13.77</v>
      </c>
      <c r="GG35" s="57">
        <v>0.52</v>
      </c>
      <c r="GH35" s="88">
        <f>IF(GG35="","",IF(GG35&lt;MinMaxWorkouts!$E$21,MinMaxWorkouts!$E$21,IF(GG35&gt;MinMaxWorkouts!$F$21,MinMaxWorkouts!$F$21,IF(GG35="M",MinMaxWorkouts!$F$21,GG35))))</f>
        <v>0.52</v>
      </c>
      <c r="GI35" s="89">
        <f t="shared" si="143"/>
        <v>52</v>
      </c>
      <c r="GJ35" s="79"/>
      <c r="GK35" s="78">
        <f aca="true" t="shared" si="268" ref="GK35:GK66">((INT(GJ35))*60)+(GJ35-INT(GJ35))*100</f>
        <v>0</v>
      </c>
      <c r="GL35" s="80">
        <f aca="true" t="shared" si="269" ref="GL35:GL66">GI35+GK35</f>
        <v>52</v>
      </c>
      <c r="GM35" s="91">
        <f aca="true" t="shared" si="270" ref="GM35:GM66">IF(GD35="","",((GL35-(INT(GL35/60)*60))/100)+(INT(GL35/60)))</f>
        <v>0.52</v>
      </c>
      <c r="GN35" s="56">
        <f aca="true" t="shared" si="271" ref="GN35:GN52">GL35+GE35</f>
        <v>1429</v>
      </c>
      <c r="GO35" s="60">
        <f aca="true" t="shared" si="272" ref="GO35:GO66">IF(GM35="","",((GN35-(INT(GM35/60)*60))/100)+(INT(GM35/60)))</f>
        <v>14.29</v>
      </c>
      <c r="GP35" s="57">
        <v>1.49</v>
      </c>
      <c r="GQ35" s="88">
        <f>IF(GP35="","",IF(GP35&lt;MinMaxWorkouts!$E$22,MinMaxWorkouts!$E$22,IF(GP35&gt;MinMaxWorkouts!$F$22,MinMaxWorkouts!$F$22,IF(GP35="M",MinMaxWorkouts!$F$22,GP35))))</f>
        <v>1.49</v>
      </c>
      <c r="GR35" s="89">
        <f t="shared" si="144"/>
        <v>109</v>
      </c>
      <c r="GS35" s="79"/>
      <c r="GT35" s="78">
        <f aca="true" t="shared" si="273" ref="GT35:GT66">((INT(GS35))*60)+(GS35-INT(GS35))*100</f>
        <v>0</v>
      </c>
      <c r="GU35" s="80">
        <f aca="true" t="shared" si="274" ref="GU35:GU66">GR35+GT35</f>
        <v>109</v>
      </c>
      <c r="GV35" s="91">
        <f aca="true" t="shared" si="275" ref="GV35:GV66">IF(GM35="","",((GU35-(INT(GU35/60)*60))/100)+(INT(GU35/60)))</f>
        <v>1.49</v>
      </c>
      <c r="GW35" s="56">
        <f aca="true" t="shared" si="276" ref="GW35:GW52">GU35+GN35</f>
        <v>1538</v>
      </c>
      <c r="GX35" s="60">
        <f aca="true" t="shared" si="277" ref="GX35:GX66">IF(GV35="","",((GW35-(INT(GV35/60)*60))/100)+(INT(GV35/60)))</f>
        <v>15.38</v>
      </c>
      <c r="GY35" s="57">
        <v>0.56</v>
      </c>
      <c r="GZ35" s="88">
        <f>IF(GY35="","",IF(GY35&lt;MinMaxWorkouts!$E$23,MinMaxWorkouts!$E$23,IF(GY35&gt;MinMaxWorkouts!$F$23,MinMaxWorkouts!$F$23,IF(GY35="M",MinMaxWorkouts!$F$23,GY35))))</f>
        <v>0.56</v>
      </c>
      <c r="HA35" s="89">
        <f t="shared" si="145"/>
        <v>56.00000000000001</v>
      </c>
      <c r="HB35" s="79"/>
      <c r="HC35" s="78">
        <f aca="true" t="shared" si="278" ref="HC35:HC66">((INT(HB35))*60)+(HB35-INT(HB35))*100</f>
        <v>0</v>
      </c>
      <c r="HD35" s="80">
        <f aca="true" t="shared" si="279" ref="HD35:HD66">HA35+HC35</f>
        <v>56.00000000000001</v>
      </c>
      <c r="HE35" s="91">
        <f aca="true" t="shared" si="280" ref="HE35:HE66">IF(GV35="","",((HD35-(INT(HD35/60)*60))/100)+(INT(HD35/60)))</f>
        <v>0.56</v>
      </c>
      <c r="HF35" s="56">
        <f aca="true" t="shared" si="281" ref="HF35:HF52">HD35+GW35</f>
        <v>1594</v>
      </c>
      <c r="HG35" s="60">
        <f aca="true" t="shared" si="282" ref="HG35:HG66">IF(HE35="","",((HF35-(INT(HD35/60)*60))/100)+(INT(HD35/60)))</f>
        <v>15.94</v>
      </c>
      <c r="HH35" s="57">
        <v>0.51</v>
      </c>
      <c r="HI35" s="88">
        <f>IF(HH35="","",IF(HH35&lt;MinMaxWorkouts!$E$24,MinMaxWorkouts!$E$24,IF(HH35&gt;MinMaxWorkouts!$F$24,MinMaxWorkouts!$F$24,IF(HH35="M",MinMaxWorkouts!$F$24,HH35))))</f>
        <v>0.51</v>
      </c>
      <c r="HJ35" s="89">
        <f aca="true" t="shared" si="283" ref="HJ35:HJ66">IF(HH35="",0,((INT(HI35))*60)+(HI35-INT(HI35))*100)</f>
        <v>51</v>
      </c>
      <c r="HK35" s="79"/>
      <c r="HL35" s="78">
        <f aca="true" t="shared" si="284" ref="HL35:HL66">((INT(HK35))*60)+(HK35-INT(HK35))*100</f>
        <v>0</v>
      </c>
      <c r="HM35" s="80">
        <f aca="true" t="shared" si="285" ref="HM35:HM66">HJ35+HL35</f>
        <v>51</v>
      </c>
      <c r="HN35" s="91">
        <f aca="true" t="shared" si="286" ref="HN35:HN66">IF(HD35="","",((HM35-(INT(HM35/60)*60))/100)+(INT(HM35/60)))</f>
        <v>0.51</v>
      </c>
      <c r="HO35" s="99"/>
      <c r="HP35" s="58"/>
      <c r="HQ35" s="42">
        <f aca="true" t="shared" si="287" ref="HQ35:HQ66">HM35+HF35+HP35</f>
        <v>1645</v>
      </c>
      <c r="HR35" s="57"/>
      <c r="HS35" s="66">
        <f aca="true" t="shared" si="288" ref="HS35:HS66">IF(HR35="DNF","",((HQ35-(INT(HQ35/60)*60))/100)+(INT(HQ35/60)))</f>
        <v>27.25</v>
      </c>
      <c r="HT35" s="67">
        <v>10</v>
      </c>
      <c r="HU35" s="68">
        <f>IF(B35="","DNS",IF(HS35="","DNF",RANK(HS35,HS$3:HS$52,1)))</f>
        <v>33</v>
      </c>
      <c r="HV35" s="68">
        <f aca="true" t="shared" si="289" ref="HV35:HV52">HU35</f>
        <v>33</v>
      </c>
    </row>
    <row r="36" spans="1:230" ht="15.75">
      <c r="A36" s="112">
        <v>33</v>
      </c>
      <c r="B36" s="54">
        <f t="shared" si="147"/>
        <v>330</v>
      </c>
      <c r="C36" s="129" t="s">
        <v>275</v>
      </c>
      <c r="D36" s="130" t="str">
        <f>IF(C36="","",LEFT(C36,1))</f>
        <v>A</v>
      </c>
      <c r="E36" s="130">
        <f t="shared" si="148"/>
        <v>7</v>
      </c>
      <c r="F36" s="130" t="str">
        <f t="shared" si="149"/>
        <v> Hughes</v>
      </c>
      <c r="G36" s="131" t="s">
        <v>276</v>
      </c>
      <c r="H36" s="78" t="str">
        <f t="shared" si="150"/>
        <v>N</v>
      </c>
      <c r="I36" s="130">
        <f t="shared" si="151"/>
        <v>5</v>
      </c>
      <c r="J36" s="78" t="str">
        <f t="shared" si="152"/>
        <v> Anderson</v>
      </c>
      <c r="K36" s="130" t="str">
        <f t="shared" si="153"/>
        <v>A. Hughes/N. Anderson</v>
      </c>
      <c r="L36" s="132" t="s">
        <v>326</v>
      </c>
      <c r="M36" s="122" t="s">
        <v>360</v>
      </c>
      <c r="N36" s="123">
        <v>3</v>
      </c>
      <c r="O36" s="135">
        <f>O35+MinMaxWorkouts!J$2</f>
        <v>0.4402777777777777</v>
      </c>
      <c r="P36" s="55"/>
      <c r="Q36" s="56">
        <f t="shared" si="154"/>
        <v>0</v>
      </c>
      <c r="R36" s="57">
        <v>0.5</v>
      </c>
      <c r="S36" s="77">
        <f>IF(R36="","",IF(R36&lt;MinMaxWorkouts!$E$2,MinMaxWorkouts!$E$2,IF(R36&gt;MinMaxWorkouts!$F$2,MinMaxWorkouts!$F$2,IF(R36="M",MinMaxWorkouts!$D$2,R36))))</f>
        <v>0.5</v>
      </c>
      <c r="T36" s="78">
        <f t="shared" si="155"/>
        <v>50</v>
      </c>
      <c r="U36" s="79"/>
      <c r="V36" s="78">
        <f t="shared" si="156"/>
        <v>0</v>
      </c>
      <c r="W36" s="80">
        <f t="shared" si="157"/>
        <v>50</v>
      </c>
      <c r="X36" s="81">
        <f t="shared" si="158"/>
        <v>0.5</v>
      </c>
      <c r="Y36" s="57" t="s">
        <v>382</v>
      </c>
      <c r="Z36" s="77">
        <f>IF(Y36="","",IF(Y36&lt;MinMaxWorkouts!$E$3,MinMaxWorkouts!$E$3,IF(Y36&gt;MinMaxWorkouts!$F$3,MinMaxWorkouts!$F$3,IF(Y36="M",MinMaxWorkouts!$F$3,Y36))))</f>
        <v>2</v>
      </c>
      <c r="AA36" s="78">
        <f t="shared" si="159"/>
        <v>120</v>
      </c>
      <c r="AB36" s="79"/>
      <c r="AC36" s="78">
        <f t="shared" si="160"/>
        <v>0</v>
      </c>
      <c r="AD36" s="80">
        <f t="shared" si="161"/>
        <v>120</v>
      </c>
      <c r="AE36" s="81">
        <f t="shared" si="162"/>
        <v>2</v>
      </c>
      <c r="AF36" s="56">
        <f t="shared" si="163"/>
        <v>170</v>
      </c>
      <c r="AG36" s="60">
        <f t="shared" si="164"/>
        <v>2.5</v>
      </c>
      <c r="AH36" s="57">
        <v>1</v>
      </c>
      <c r="AI36" s="104">
        <f>IF(AH36="","",IF(AH36&lt;MinMaxWorkouts!$E$4,MinMaxWorkouts!$E$4,IF(AH36&gt;MinMaxWorkouts!$F$4,MinMaxWorkouts!$F$4,IF(AH36="M",MinMaxWorkouts!$F$4,AH36))))</f>
        <v>1</v>
      </c>
      <c r="AJ36" s="78">
        <f t="shared" si="165"/>
        <v>60</v>
      </c>
      <c r="AK36" s="79"/>
      <c r="AL36" s="78">
        <f t="shared" si="166"/>
        <v>0</v>
      </c>
      <c r="AM36" s="80">
        <f t="shared" si="167"/>
        <v>60</v>
      </c>
      <c r="AN36" s="81">
        <f t="shared" si="168"/>
        <v>1</v>
      </c>
      <c r="AO36" s="56">
        <f t="shared" si="169"/>
        <v>230</v>
      </c>
      <c r="AP36" s="60">
        <f t="shared" si="170"/>
        <v>3.5</v>
      </c>
      <c r="AQ36" s="59">
        <v>0.54</v>
      </c>
      <c r="AR36" s="104">
        <f>IF(AQ36="","",IF(AQ36&lt;MinMaxWorkouts!$E$5,MinMaxWorkouts!$E$5,IF(AQ36&gt;MinMaxWorkouts!$F$5,MinMaxWorkouts!$F$5,IF(AQ36="M",MinMaxWorkouts!$F$5,AQ36))))</f>
        <v>0.54</v>
      </c>
      <c r="AS36" s="78">
        <f t="shared" si="171"/>
        <v>54</v>
      </c>
      <c r="AT36" s="79"/>
      <c r="AU36" s="78">
        <f t="shared" si="172"/>
        <v>0</v>
      </c>
      <c r="AV36" s="80">
        <f t="shared" si="173"/>
        <v>54</v>
      </c>
      <c r="AW36" s="81">
        <f t="shared" si="174"/>
        <v>0.54</v>
      </c>
      <c r="AX36" s="56">
        <f t="shared" si="175"/>
        <v>284</v>
      </c>
      <c r="AY36" s="62">
        <f t="shared" si="176"/>
        <v>4.44</v>
      </c>
      <c r="AZ36" s="57" t="s">
        <v>382</v>
      </c>
      <c r="BA36" s="77">
        <f>IF(AZ36="","",IF(AZ36&lt;MinMaxWorkouts!$E$6,MinMaxWorkouts!$E$6,IF(AZ36&gt;MinMaxWorkouts!$F$6,MinMaxWorkouts!$F$6,IF(AZ36="M",MinMaxWorkouts!$F$6,AZ36))))</f>
        <v>2</v>
      </c>
      <c r="BB36" s="78">
        <f t="shared" si="177"/>
        <v>120</v>
      </c>
      <c r="BC36" s="79"/>
      <c r="BD36" s="78">
        <f t="shared" si="178"/>
        <v>0</v>
      </c>
      <c r="BE36" s="80">
        <f t="shared" si="179"/>
        <v>120</v>
      </c>
      <c r="BF36" s="83">
        <f t="shared" si="180"/>
        <v>2</v>
      </c>
      <c r="BG36" s="56">
        <f t="shared" si="181"/>
        <v>404</v>
      </c>
      <c r="BH36" s="62">
        <f t="shared" si="182"/>
        <v>6.44</v>
      </c>
      <c r="BI36" s="100">
        <f t="shared" si="183"/>
        <v>45</v>
      </c>
      <c r="BJ36" s="57">
        <v>1.37</v>
      </c>
      <c r="BK36" s="77">
        <f>IF(BJ36="","",IF(BJ36&lt;MinMaxWorkouts!$E$7,MinMaxWorkouts!$E$7,IF(BJ36&gt;MinMaxWorkouts!$F$7,MinMaxWorkouts!$F$7,IF(BJ36="M",MinMaxWorkouts!$F$7,BJ36))))</f>
        <v>1.37</v>
      </c>
      <c r="BL36" s="78">
        <f t="shared" si="184"/>
        <v>97.00000000000001</v>
      </c>
      <c r="BM36" s="79"/>
      <c r="BN36" s="78">
        <f t="shared" si="185"/>
        <v>0</v>
      </c>
      <c r="BO36" s="80">
        <f t="shared" si="186"/>
        <v>97.00000000000001</v>
      </c>
      <c r="BP36" s="83">
        <f t="shared" si="187"/>
        <v>1.37</v>
      </c>
      <c r="BQ36" s="56">
        <f t="shared" si="188"/>
        <v>501</v>
      </c>
      <c r="BR36" s="60">
        <f t="shared" si="189"/>
        <v>8.21</v>
      </c>
      <c r="BS36" s="57">
        <v>1.33</v>
      </c>
      <c r="BT36" s="77">
        <f>IF(BS36="","",IF(BS36&lt;MinMaxWorkouts!$E$8,MinMaxWorkouts!$E$8,IF(BS36&gt;MinMaxWorkouts!$F$8,MinMaxWorkouts!$F$8,IF(BS36="M",MinMaxWorkouts!$F$8,BS36))))</f>
        <v>1.33</v>
      </c>
      <c r="BU36" s="78">
        <f t="shared" si="190"/>
        <v>93</v>
      </c>
      <c r="BV36" s="79"/>
      <c r="BW36" s="78">
        <f t="shared" si="191"/>
        <v>0</v>
      </c>
      <c r="BX36" s="80">
        <f t="shared" si="192"/>
        <v>93</v>
      </c>
      <c r="BY36" s="85">
        <f t="shared" si="193"/>
        <v>1.33</v>
      </c>
      <c r="BZ36" s="56">
        <f t="shared" si="194"/>
        <v>594</v>
      </c>
      <c r="CA36" s="63">
        <f t="shared" si="195"/>
        <v>9.54</v>
      </c>
      <c r="CB36" s="57">
        <v>0.47</v>
      </c>
      <c r="CC36" s="88">
        <f>IF(CB36="","",IF(CB36&lt;MinMaxWorkouts!$E$9,MinMaxWorkouts!$E$9,IF(CB36&gt;MinMaxWorkouts!$F$9,MinMaxWorkouts!$F$9,IF(CB36="M",MinMaxWorkouts!$F$9,CB36))))</f>
        <v>0.47</v>
      </c>
      <c r="CD36" s="89">
        <f t="shared" si="196"/>
        <v>47</v>
      </c>
      <c r="CE36" s="79"/>
      <c r="CF36" s="78">
        <f t="shared" si="197"/>
        <v>0</v>
      </c>
      <c r="CG36" s="80">
        <f t="shared" si="198"/>
        <v>47</v>
      </c>
      <c r="CH36" s="85">
        <f t="shared" si="199"/>
        <v>0.47</v>
      </c>
      <c r="CI36" s="56">
        <f t="shared" si="200"/>
        <v>641</v>
      </c>
      <c r="CJ36" s="60">
        <f t="shared" si="201"/>
        <v>10.41</v>
      </c>
      <c r="CK36" s="57">
        <v>0.54</v>
      </c>
      <c r="CL36" s="88">
        <f>IF(CK36="","",IF(CK36&lt;MinMaxWorkouts!$E$10,MinMaxWorkouts!$E$10,IF(CK36&gt;MinMaxWorkouts!$F$10,MinMaxWorkouts!$F$10,IF(CK36="M",MinMaxWorkouts!$F$10,CK36))))</f>
        <v>0.54</v>
      </c>
      <c r="CM36" s="89">
        <f t="shared" si="202"/>
        <v>54</v>
      </c>
      <c r="CN36" s="79"/>
      <c r="CO36" s="78">
        <f t="shared" si="203"/>
        <v>0</v>
      </c>
      <c r="CP36" s="80">
        <f t="shared" si="204"/>
        <v>54</v>
      </c>
      <c r="CQ36" s="85">
        <f t="shared" si="205"/>
        <v>0.54</v>
      </c>
      <c r="CR36" s="56">
        <f t="shared" si="206"/>
        <v>695</v>
      </c>
      <c r="CS36" s="60">
        <f t="shared" si="207"/>
        <v>11.35</v>
      </c>
      <c r="CT36" s="57">
        <v>0.55</v>
      </c>
      <c r="CU36" s="88">
        <f>IF(CT36="","",IF(CT36&lt;MinMaxWorkouts!$E$11,MinMaxWorkouts!$E$11,IF(CT36&gt;MinMaxWorkouts!$F$11,MinMaxWorkouts!$F$11,IF(CT36="M",MinMaxWorkouts!$F$11,CT36))))</f>
        <v>0.55</v>
      </c>
      <c r="CV36" s="89">
        <f t="shared" si="208"/>
        <v>55.00000000000001</v>
      </c>
      <c r="CW36" s="79"/>
      <c r="CX36" s="78">
        <f t="shared" si="209"/>
        <v>0</v>
      </c>
      <c r="CY36" s="80">
        <f t="shared" si="210"/>
        <v>55.00000000000001</v>
      </c>
      <c r="CZ36" s="91">
        <f t="shared" si="211"/>
        <v>0.55</v>
      </c>
      <c r="DA36" s="56">
        <f t="shared" si="212"/>
        <v>750</v>
      </c>
      <c r="DB36" s="60">
        <f t="shared" si="213"/>
        <v>12.3</v>
      </c>
      <c r="DC36" s="57">
        <v>0.52</v>
      </c>
      <c r="DD36" s="88">
        <f>IF(DC36="","",IF(DC36&lt;MinMaxWorkouts!$E$12,MinMaxWorkouts!$E$12,IF(DC36&gt;MinMaxWorkouts!$F$12,MinMaxWorkouts!$F$12,IF(DC36="M",MinMaxWorkouts!$F$12,DC36))))</f>
        <v>0.52</v>
      </c>
      <c r="DE36" s="89">
        <f t="shared" si="214"/>
        <v>52</v>
      </c>
      <c r="DF36" s="79"/>
      <c r="DG36" s="78">
        <f t="shared" si="215"/>
        <v>0</v>
      </c>
      <c r="DH36" s="80">
        <f t="shared" si="216"/>
        <v>52</v>
      </c>
      <c r="DI36" s="91">
        <f t="shared" si="217"/>
        <v>0.52</v>
      </c>
      <c r="DJ36" s="56">
        <f t="shared" si="218"/>
        <v>802</v>
      </c>
      <c r="DK36" s="60">
        <f t="shared" si="219"/>
        <v>13.22</v>
      </c>
      <c r="DL36" s="57">
        <v>0.58</v>
      </c>
      <c r="DM36" s="88">
        <f>IF(DL36="","",IF(DL36&lt;MinMaxWorkouts!$E$13,MinMaxWorkouts!$E$13,IF(DL36&gt;MinMaxWorkouts!$F$13,MinMaxWorkouts!$F$13,IF(DL36="M",MinMaxWorkouts!$F$13,DL36))))</f>
        <v>0.58</v>
      </c>
      <c r="DN36" s="89">
        <f t="shared" si="220"/>
        <v>57.99999999999999</v>
      </c>
      <c r="DO36" s="79"/>
      <c r="DP36" s="78">
        <f t="shared" si="221"/>
        <v>0</v>
      </c>
      <c r="DQ36" s="80">
        <f t="shared" si="222"/>
        <v>57.99999999999999</v>
      </c>
      <c r="DR36" s="91">
        <f t="shared" si="223"/>
        <v>0.58</v>
      </c>
      <c r="DS36" s="64">
        <f t="shared" si="224"/>
        <v>860</v>
      </c>
      <c r="DT36" s="65">
        <f t="shared" si="225"/>
        <v>14.2</v>
      </c>
      <c r="DU36" s="65">
        <f t="shared" si="226"/>
        <v>14.2</v>
      </c>
      <c r="DV36" s="57">
        <v>1.27</v>
      </c>
      <c r="DW36" s="88">
        <f>IF(DV36="","",IF(DV36&lt;MinMaxWorkouts!$E$14,MinMaxWorkouts!$E$14,IF(DV36&gt;MinMaxWorkouts!$F$14,MinMaxWorkouts!$F$14,IF(DV36="M",MinMaxWorkouts!$F$14,DV36))))</f>
        <v>1.27</v>
      </c>
      <c r="DX36" s="89">
        <f t="shared" si="227"/>
        <v>87</v>
      </c>
      <c r="DY36" s="79"/>
      <c r="DZ36" s="78">
        <f t="shared" si="228"/>
        <v>0</v>
      </c>
      <c r="EA36" s="80">
        <f t="shared" si="229"/>
        <v>87</v>
      </c>
      <c r="EB36" s="91">
        <f t="shared" si="230"/>
        <v>1.27</v>
      </c>
      <c r="EC36" s="56">
        <f t="shared" si="231"/>
        <v>947</v>
      </c>
      <c r="ED36" s="57">
        <v>1.44</v>
      </c>
      <c r="EE36" s="88">
        <f>IF(ED36="","",IF(ED36&lt;MinMaxWorkouts!$E$15,MinMaxWorkouts!$E$15,IF(ED36&gt;MinMaxWorkouts!$F$15,MinMaxWorkouts!$F$15,IF(ED36="M",MinMaxWorkouts!$F$15,ED36))))</f>
        <v>1.44</v>
      </c>
      <c r="EF36" s="89">
        <f t="shared" si="232"/>
        <v>104</v>
      </c>
      <c r="EG36" s="79"/>
      <c r="EH36" s="78">
        <f t="shared" si="233"/>
        <v>0</v>
      </c>
      <c r="EI36" s="80">
        <f t="shared" si="234"/>
        <v>104</v>
      </c>
      <c r="EJ36" s="91">
        <f t="shared" si="235"/>
        <v>1.44</v>
      </c>
      <c r="EK36" s="56">
        <f t="shared" si="236"/>
        <v>1051</v>
      </c>
      <c r="EL36" s="60">
        <f t="shared" si="237"/>
        <v>17.31</v>
      </c>
      <c r="EM36" s="57">
        <v>0.45</v>
      </c>
      <c r="EN36" s="88">
        <f>IF(EM36="","",IF(EM36&lt;MinMaxWorkouts!$E$16,MinMaxWorkouts!$E$16,IF(EM36&gt;MinMaxWorkouts!$F$16,MinMaxWorkouts!$F$16,IF(EM36="M",MinMaxWorkouts!$F$16,EM36))))</f>
        <v>0.45</v>
      </c>
      <c r="EO36" s="89">
        <f t="shared" si="238"/>
        <v>45</v>
      </c>
      <c r="EP36" s="79"/>
      <c r="EQ36" s="78">
        <f t="shared" si="239"/>
        <v>0</v>
      </c>
      <c r="ER36" s="80">
        <f t="shared" si="240"/>
        <v>45</v>
      </c>
      <c r="ES36" s="91">
        <f t="shared" si="241"/>
        <v>0.45</v>
      </c>
      <c r="ET36" s="56">
        <f t="shared" si="242"/>
        <v>1096</v>
      </c>
      <c r="EU36" s="60">
        <f t="shared" si="243"/>
        <v>18.16</v>
      </c>
      <c r="EV36" s="57">
        <v>0.53</v>
      </c>
      <c r="EW36" s="77">
        <f>IF(EV36="","",IF(EV36&lt;MinMaxWorkouts!$E$17,MinMaxWorkouts!$E$17,IF(EV36&gt;MinMaxWorkouts!$F$17,MinMaxWorkouts!$F$17,IF(EV36="M",MinMaxWorkouts!$F$17,EV36))))</f>
        <v>0.53</v>
      </c>
      <c r="EX36" s="89">
        <f t="shared" si="244"/>
        <v>53</v>
      </c>
      <c r="EY36" s="79"/>
      <c r="EZ36" s="78">
        <f t="shared" si="245"/>
        <v>0</v>
      </c>
      <c r="FA36" s="80">
        <f t="shared" si="246"/>
        <v>53</v>
      </c>
      <c r="FB36" s="91">
        <f t="shared" si="247"/>
        <v>0.53</v>
      </c>
      <c r="FC36" s="56">
        <f t="shared" si="248"/>
        <v>1149</v>
      </c>
      <c r="FD36" s="60">
        <f t="shared" si="249"/>
        <v>19.09</v>
      </c>
      <c r="FE36" s="57">
        <v>0.58</v>
      </c>
      <c r="FF36" s="77">
        <f>IF(FE36="","",IF(FE36&lt;MinMaxWorkouts!$E$18,MinMaxWorkouts!$E$18,IF(FE36&gt;MinMaxWorkouts!$F$18,MinMaxWorkouts!$F$18,IF(FE36="M",MinMaxWorkouts!$F$18,FE36))))</f>
        <v>0.58</v>
      </c>
      <c r="FG36" s="89">
        <f t="shared" si="250"/>
        <v>57.99999999999999</v>
      </c>
      <c r="FH36" s="79"/>
      <c r="FI36" s="78">
        <f t="shared" si="251"/>
        <v>0</v>
      </c>
      <c r="FJ36" s="96">
        <f t="shared" si="252"/>
        <v>57.99999999999999</v>
      </c>
      <c r="FK36" s="97">
        <f t="shared" si="253"/>
        <v>0.58</v>
      </c>
      <c r="FL36" s="56">
        <f t="shared" si="254"/>
        <v>1207</v>
      </c>
      <c r="FM36" s="60">
        <f t="shared" si="255"/>
        <v>20.07</v>
      </c>
      <c r="FN36" s="61">
        <f>IF(FM36="","",RANK(FM36,FM$3:FM$49,1))</f>
        <v>28</v>
      </c>
      <c r="FO36" s="57">
        <v>1.32</v>
      </c>
      <c r="FP36" s="88">
        <f>IF(FO36="","",IF(FO36&lt;MinMaxWorkouts!$E$19,MinMaxWorkouts!$E$19,IF(FO36&gt;MinMaxWorkouts!$F$19,MinMaxWorkouts!$F$19,IF(FO36="M",MinMaxWorkouts!$F$19,FO36))))</f>
        <v>1.32</v>
      </c>
      <c r="FQ36" s="89">
        <f t="shared" si="256"/>
        <v>92</v>
      </c>
      <c r="FR36" s="79"/>
      <c r="FS36" s="78">
        <f t="shared" si="257"/>
        <v>0</v>
      </c>
      <c r="FT36" s="80">
        <f t="shared" si="258"/>
        <v>92</v>
      </c>
      <c r="FU36" s="91">
        <f t="shared" si="259"/>
        <v>1.32</v>
      </c>
      <c r="FV36" s="56">
        <f t="shared" si="260"/>
        <v>1299</v>
      </c>
      <c r="FW36" s="60">
        <f t="shared" si="261"/>
        <v>12.99</v>
      </c>
      <c r="FX36" s="57">
        <v>1.54</v>
      </c>
      <c r="FY36" s="88">
        <f>IF(FX36="","",IF(FX36&lt;MinMaxWorkouts!$E$20,MinMaxWorkouts!$E$20,IF(FX36&gt;MinMaxWorkouts!$F$20,MinMaxWorkouts!$F$20,IF(FX36="M",MinMaxWorkouts!$F$20,FX36))))</f>
        <v>1.54</v>
      </c>
      <c r="FZ36" s="89">
        <f t="shared" si="262"/>
        <v>114</v>
      </c>
      <c r="GA36" s="79"/>
      <c r="GB36" s="78">
        <f t="shared" si="263"/>
        <v>0</v>
      </c>
      <c r="GC36" s="80">
        <f t="shared" si="264"/>
        <v>114</v>
      </c>
      <c r="GD36" s="91">
        <f t="shared" si="265"/>
        <v>1.54</v>
      </c>
      <c r="GE36" s="56">
        <f t="shared" si="266"/>
        <v>1413</v>
      </c>
      <c r="GF36" s="60">
        <f t="shared" si="267"/>
        <v>14.13</v>
      </c>
      <c r="GG36" s="57">
        <v>0.5</v>
      </c>
      <c r="GH36" s="88">
        <f>IF(GG36="","",IF(GG36&lt;MinMaxWorkouts!$E$21,MinMaxWorkouts!$E$21,IF(GG36&gt;MinMaxWorkouts!$F$21,MinMaxWorkouts!$F$21,IF(GG36="M",MinMaxWorkouts!$F$21,GG36))))</f>
        <v>0.5</v>
      </c>
      <c r="GI36" s="89">
        <f aca="true" t="shared" si="290" ref="GI36:GI67">IF(GD36="",0,((INT(GH36))*60)+(GH36-INT(GH36))*100)</f>
        <v>50</v>
      </c>
      <c r="GJ36" s="79"/>
      <c r="GK36" s="78">
        <f t="shared" si="268"/>
        <v>0</v>
      </c>
      <c r="GL36" s="80">
        <f t="shared" si="269"/>
        <v>50</v>
      </c>
      <c r="GM36" s="91">
        <f t="shared" si="270"/>
        <v>0.5</v>
      </c>
      <c r="GN36" s="56">
        <f t="shared" si="271"/>
        <v>1463</v>
      </c>
      <c r="GO36" s="60">
        <f t="shared" si="272"/>
        <v>14.63</v>
      </c>
      <c r="GP36" s="57">
        <v>1.35</v>
      </c>
      <c r="GQ36" s="88">
        <f>IF(GP36="","",IF(GP36&lt;MinMaxWorkouts!$E$22,MinMaxWorkouts!$E$22,IF(GP36&gt;MinMaxWorkouts!$F$22,MinMaxWorkouts!$F$22,IF(GP36="M",MinMaxWorkouts!$F$22,GP36))))</f>
        <v>1.35</v>
      </c>
      <c r="GR36" s="89">
        <f aca="true" t="shared" si="291" ref="GR36:GR67">IF(GM36="",0,((INT(GQ36))*60)+(GQ36-INT(GQ36))*100)</f>
        <v>95</v>
      </c>
      <c r="GS36" s="79"/>
      <c r="GT36" s="78">
        <f t="shared" si="273"/>
        <v>0</v>
      </c>
      <c r="GU36" s="80">
        <f t="shared" si="274"/>
        <v>95</v>
      </c>
      <c r="GV36" s="91">
        <f t="shared" si="275"/>
        <v>1.35</v>
      </c>
      <c r="GW36" s="56">
        <f t="shared" si="276"/>
        <v>1558</v>
      </c>
      <c r="GX36" s="60">
        <f t="shared" si="277"/>
        <v>15.58</v>
      </c>
      <c r="GY36" s="57">
        <v>0.54</v>
      </c>
      <c r="GZ36" s="88">
        <f>IF(GY36="","",IF(GY36&lt;MinMaxWorkouts!$E$23,MinMaxWorkouts!$E$23,IF(GY36&gt;MinMaxWorkouts!$F$23,MinMaxWorkouts!$F$23,IF(GY36="M",MinMaxWorkouts!$F$23,GY36))))</f>
        <v>0.54</v>
      </c>
      <c r="HA36" s="89">
        <f aca="true" t="shared" si="292" ref="HA36:HA67">IF(GV36="",0,((INT(GZ36))*60)+(GZ36-INT(GZ36))*100)</f>
        <v>54</v>
      </c>
      <c r="HB36" s="79"/>
      <c r="HC36" s="78">
        <f t="shared" si="278"/>
        <v>0</v>
      </c>
      <c r="HD36" s="80">
        <f t="shared" si="279"/>
        <v>54</v>
      </c>
      <c r="HE36" s="91">
        <f t="shared" si="280"/>
        <v>0.54</v>
      </c>
      <c r="HF36" s="56">
        <f t="shared" si="281"/>
        <v>1612</v>
      </c>
      <c r="HG36" s="60">
        <f t="shared" si="282"/>
        <v>16.12</v>
      </c>
      <c r="HH36" s="57">
        <v>0.45</v>
      </c>
      <c r="HI36" s="88">
        <f>IF(HH36="","",IF(HH36&lt;MinMaxWorkouts!$E$24,MinMaxWorkouts!$E$24,IF(HH36&gt;MinMaxWorkouts!$F$24,MinMaxWorkouts!$F$24,IF(HH36="M",MinMaxWorkouts!$F$24,HH36))))</f>
        <v>0.45</v>
      </c>
      <c r="HJ36" s="89">
        <f t="shared" si="283"/>
        <v>45</v>
      </c>
      <c r="HK36" s="79"/>
      <c r="HL36" s="78">
        <f t="shared" si="284"/>
        <v>0</v>
      </c>
      <c r="HM36" s="80">
        <f t="shared" si="285"/>
        <v>45</v>
      </c>
      <c r="HN36" s="91">
        <f t="shared" si="286"/>
        <v>0.45</v>
      </c>
      <c r="HO36" s="99"/>
      <c r="HP36" s="58"/>
      <c r="HQ36" s="42">
        <f t="shared" si="287"/>
        <v>1657</v>
      </c>
      <c r="HR36" s="57"/>
      <c r="HS36" s="66">
        <f t="shared" si="288"/>
        <v>27.37</v>
      </c>
      <c r="HT36" s="67">
        <v>14</v>
      </c>
      <c r="HU36" s="68">
        <f>IF(B36="","DNS",IF(HS36="","DNF",RANK(HS36,HS$3:HS$49,1)))</f>
        <v>34</v>
      </c>
      <c r="HV36" s="68">
        <f t="shared" si="289"/>
        <v>34</v>
      </c>
    </row>
    <row r="37" spans="1:230" ht="15.75">
      <c r="A37" s="112">
        <v>41</v>
      </c>
      <c r="B37" s="54">
        <f t="shared" si="147"/>
        <v>410</v>
      </c>
      <c r="C37" s="129" t="s">
        <v>286</v>
      </c>
      <c r="D37" s="130" t="str">
        <f>LEFT(C37,1)</f>
        <v>A</v>
      </c>
      <c r="E37" s="130">
        <f t="shared" si="148"/>
        <v>6</v>
      </c>
      <c r="F37" s="78" t="str">
        <f t="shared" si="149"/>
        <v> Martin</v>
      </c>
      <c r="G37" s="131" t="s">
        <v>287</v>
      </c>
      <c r="H37" s="78" t="str">
        <f t="shared" si="150"/>
        <v>G</v>
      </c>
      <c r="I37" s="130">
        <f t="shared" si="151"/>
        <v>5</v>
      </c>
      <c r="J37" s="78" t="str">
        <f t="shared" si="152"/>
        <v> McDonald</v>
      </c>
      <c r="K37" s="130" t="str">
        <f t="shared" si="153"/>
        <v>A. Martin/G. McDonald</v>
      </c>
      <c r="L37" s="132" t="s">
        <v>321</v>
      </c>
      <c r="M37" s="122" t="s">
        <v>366</v>
      </c>
      <c r="N37" s="123">
        <v>3</v>
      </c>
      <c r="O37" s="135">
        <f>O36+MinMaxWorkouts!J$2</f>
        <v>0.44097222222222215</v>
      </c>
      <c r="P37" s="55"/>
      <c r="Q37" s="56">
        <f t="shared" si="154"/>
        <v>0</v>
      </c>
      <c r="R37" s="57">
        <v>0.56</v>
      </c>
      <c r="S37" s="77">
        <f>IF(R37="","",IF(R37&lt;MinMaxWorkouts!$E$2,MinMaxWorkouts!$E$2,IF(R37&gt;MinMaxWorkouts!$F$2,MinMaxWorkouts!$F$2,IF(R37="M",MinMaxWorkouts!$D$2,R37))))</f>
        <v>0.56</v>
      </c>
      <c r="T37" s="78">
        <f t="shared" si="155"/>
        <v>56.00000000000001</v>
      </c>
      <c r="U37" s="79"/>
      <c r="V37" s="78">
        <f t="shared" si="156"/>
        <v>0</v>
      </c>
      <c r="W37" s="80">
        <f t="shared" si="157"/>
        <v>56.00000000000001</v>
      </c>
      <c r="X37" s="81">
        <f t="shared" si="158"/>
        <v>0.56</v>
      </c>
      <c r="Y37" s="57">
        <v>0.54</v>
      </c>
      <c r="Z37" s="77">
        <f>IF(Y37="","",IF(Y37&lt;MinMaxWorkouts!$E$3,MinMaxWorkouts!$E$3,IF(Y37&gt;MinMaxWorkouts!$F$3,MinMaxWorkouts!$F$3,IF(Y37="M",MinMaxWorkouts!$F$3,Y37))))</f>
        <v>0.54</v>
      </c>
      <c r="AA37" s="78">
        <f t="shared" si="159"/>
        <v>54</v>
      </c>
      <c r="AB37" s="79"/>
      <c r="AC37" s="78">
        <f t="shared" si="160"/>
        <v>0</v>
      </c>
      <c r="AD37" s="80">
        <f t="shared" si="161"/>
        <v>54</v>
      </c>
      <c r="AE37" s="81">
        <f t="shared" si="162"/>
        <v>0.54</v>
      </c>
      <c r="AF37" s="56">
        <f t="shared" si="163"/>
        <v>110</v>
      </c>
      <c r="AG37" s="60">
        <f t="shared" si="164"/>
        <v>1.5</v>
      </c>
      <c r="AH37" s="57">
        <v>1.08</v>
      </c>
      <c r="AI37" s="104">
        <f>IF(AH37="","",IF(AH37&lt;MinMaxWorkouts!$E$4,MinMaxWorkouts!$E$4,IF(AH37&gt;MinMaxWorkouts!$F$4,MinMaxWorkouts!$F$4,IF(AH37="M",MinMaxWorkouts!$F$4,AH37))))</f>
        <v>1.08</v>
      </c>
      <c r="AJ37" s="78">
        <f t="shared" si="165"/>
        <v>68</v>
      </c>
      <c r="AK37" s="79"/>
      <c r="AL37" s="78">
        <f t="shared" si="166"/>
        <v>0</v>
      </c>
      <c r="AM37" s="80">
        <f t="shared" si="167"/>
        <v>68</v>
      </c>
      <c r="AN37" s="81">
        <f t="shared" si="168"/>
        <v>1.08</v>
      </c>
      <c r="AO37" s="56">
        <f t="shared" si="169"/>
        <v>178</v>
      </c>
      <c r="AP37" s="60">
        <f t="shared" si="170"/>
        <v>2.58</v>
      </c>
      <c r="AQ37" s="59">
        <v>1.06</v>
      </c>
      <c r="AR37" s="104">
        <f>IF(AQ37="","",IF(AQ37&lt;MinMaxWorkouts!$E$5,MinMaxWorkouts!$E$5,IF(AQ37&gt;MinMaxWorkouts!$F$5,MinMaxWorkouts!$F$5,IF(AQ37="M",MinMaxWorkouts!$F$5,AQ37))))</f>
        <v>1.06</v>
      </c>
      <c r="AS37" s="78">
        <f t="shared" si="171"/>
        <v>66</v>
      </c>
      <c r="AT37" s="79"/>
      <c r="AU37" s="78">
        <f t="shared" si="172"/>
        <v>0</v>
      </c>
      <c r="AV37" s="80">
        <f t="shared" si="173"/>
        <v>66</v>
      </c>
      <c r="AW37" s="81">
        <f t="shared" si="174"/>
        <v>1.06</v>
      </c>
      <c r="AX37" s="56">
        <f t="shared" si="175"/>
        <v>244</v>
      </c>
      <c r="AY37" s="62">
        <f t="shared" si="176"/>
        <v>4.04</v>
      </c>
      <c r="AZ37" s="57">
        <v>1.23</v>
      </c>
      <c r="BA37" s="77">
        <f>IF(AZ37="","",IF(AZ37&lt;MinMaxWorkouts!$E$6,MinMaxWorkouts!$E$6,IF(AZ37&gt;MinMaxWorkouts!$F$6,MinMaxWorkouts!$F$6,IF(AZ37="M",MinMaxWorkouts!$F$6,AZ37))))</f>
        <v>1.23</v>
      </c>
      <c r="BB37" s="78">
        <f t="shared" si="177"/>
        <v>83</v>
      </c>
      <c r="BC37" s="79"/>
      <c r="BD37" s="78">
        <f t="shared" si="178"/>
        <v>0</v>
      </c>
      <c r="BE37" s="80">
        <f t="shared" si="179"/>
        <v>83</v>
      </c>
      <c r="BF37" s="83">
        <f t="shared" si="180"/>
        <v>1.23</v>
      </c>
      <c r="BG37" s="56">
        <f t="shared" si="181"/>
        <v>327</v>
      </c>
      <c r="BH37" s="62">
        <f t="shared" si="182"/>
        <v>5.27</v>
      </c>
      <c r="BI37" s="100">
        <f t="shared" si="183"/>
        <v>24</v>
      </c>
      <c r="BJ37" s="57">
        <v>1.55</v>
      </c>
      <c r="BK37" s="77">
        <f>IF(BJ37="","",IF(BJ37&lt;MinMaxWorkouts!$E$7,MinMaxWorkouts!$E$7,IF(BJ37&gt;MinMaxWorkouts!$F$7,MinMaxWorkouts!$F$7,IF(BJ37="M",MinMaxWorkouts!$F$7,BJ37))))</f>
        <v>1.55</v>
      </c>
      <c r="BL37" s="78">
        <f t="shared" si="184"/>
        <v>115</v>
      </c>
      <c r="BM37" s="79"/>
      <c r="BN37" s="78">
        <f t="shared" si="185"/>
        <v>0</v>
      </c>
      <c r="BO37" s="80">
        <f t="shared" si="186"/>
        <v>115</v>
      </c>
      <c r="BP37" s="83">
        <f t="shared" si="187"/>
        <v>1.55</v>
      </c>
      <c r="BQ37" s="56">
        <f t="shared" si="188"/>
        <v>442</v>
      </c>
      <c r="BR37" s="60">
        <f t="shared" si="189"/>
        <v>7.22</v>
      </c>
      <c r="BS37" s="57">
        <v>1.52</v>
      </c>
      <c r="BT37" s="77">
        <f>IF(BS37="","",IF(BS37&lt;MinMaxWorkouts!$E$8,MinMaxWorkouts!$E$8,IF(BS37&gt;MinMaxWorkouts!$F$8,MinMaxWorkouts!$F$8,IF(BS37="M",MinMaxWorkouts!$F$8,BS37))))</f>
        <v>1.52</v>
      </c>
      <c r="BU37" s="78">
        <f t="shared" si="190"/>
        <v>112</v>
      </c>
      <c r="BV37" s="79"/>
      <c r="BW37" s="78">
        <f t="shared" si="191"/>
        <v>0</v>
      </c>
      <c r="BX37" s="80">
        <f t="shared" si="192"/>
        <v>112</v>
      </c>
      <c r="BY37" s="85">
        <f t="shared" si="193"/>
        <v>1.52</v>
      </c>
      <c r="BZ37" s="56">
        <f t="shared" si="194"/>
        <v>554</v>
      </c>
      <c r="CA37" s="63">
        <f t="shared" si="195"/>
        <v>9.14</v>
      </c>
      <c r="CB37" s="57">
        <v>0.54</v>
      </c>
      <c r="CC37" s="88">
        <f>IF(CB37="","",IF(CB37&lt;MinMaxWorkouts!$E$9,MinMaxWorkouts!$E$9,IF(CB37&gt;MinMaxWorkouts!$F$9,MinMaxWorkouts!$F$9,IF(CB37="M",MinMaxWorkouts!$F$9,CB37))))</f>
        <v>0.54</v>
      </c>
      <c r="CD37" s="89">
        <f t="shared" si="196"/>
        <v>54</v>
      </c>
      <c r="CE37" s="79"/>
      <c r="CF37" s="78">
        <f t="shared" si="197"/>
        <v>0</v>
      </c>
      <c r="CG37" s="80">
        <f t="shared" si="198"/>
        <v>54</v>
      </c>
      <c r="CH37" s="85">
        <f t="shared" si="199"/>
        <v>0.54</v>
      </c>
      <c r="CI37" s="56">
        <f t="shared" si="200"/>
        <v>608</v>
      </c>
      <c r="CJ37" s="60">
        <f t="shared" si="201"/>
        <v>10.08</v>
      </c>
      <c r="CK37" s="57">
        <v>0.45</v>
      </c>
      <c r="CL37" s="88">
        <f>IF(CK37="","",IF(CK37&lt;MinMaxWorkouts!$E$10,MinMaxWorkouts!$E$10,IF(CK37&gt;MinMaxWorkouts!$F$10,MinMaxWorkouts!$F$10,IF(CK37="M",MinMaxWorkouts!$F$10,CK37))))</f>
        <v>0.45</v>
      </c>
      <c r="CM37" s="89">
        <f t="shared" si="202"/>
        <v>45</v>
      </c>
      <c r="CN37" s="79"/>
      <c r="CO37" s="78">
        <f t="shared" si="203"/>
        <v>0</v>
      </c>
      <c r="CP37" s="80">
        <f t="shared" si="204"/>
        <v>45</v>
      </c>
      <c r="CQ37" s="85">
        <f t="shared" si="205"/>
        <v>0.45</v>
      </c>
      <c r="CR37" s="56">
        <f t="shared" si="206"/>
        <v>653</v>
      </c>
      <c r="CS37" s="60">
        <f t="shared" si="207"/>
        <v>10.53</v>
      </c>
      <c r="CT37" s="57">
        <v>1.06</v>
      </c>
      <c r="CU37" s="88">
        <f>IF(CT37="","",IF(CT37&lt;MinMaxWorkouts!$E$11,MinMaxWorkouts!$E$11,IF(CT37&gt;MinMaxWorkouts!$F$11,MinMaxWorkouts!$F$11,IF(CT37="M",MinMaxWorkouts!$F$11,CT37))))</f>
        <v>1.06</v>
      </c>
      <c r="CV37" s="89">
        <f t="shared" si="208"/>
        <v>66</v>
      </c>
      <c r="CW37" s="79"/>
      <c r="CX37" s="78">
        <f t="shared" si="209"/>
        <v>0</v>
      </c>
      <c r="CY37" s="80">
        <f t="shared" si="210"/>
        <v>66</v>
      </c>
      <c r="CZ37" s="91">
        <f t="shared" si="211"/>
        <v>1.06</v>
      </c>
      <c r="DA37" s="56">
        <f t="shared" si="212"/>
        <v>719</v>
      </c>
      <c r="DB37" s="60">
        <f t="shared" si="213"/>
        <v>11.59</v>
      </c>
      <c r="DC37" s="57">
        <v>1.01</v>
      </c>
      <c r="DD37" s="88">
        <f>IF(DC37="","",IF(DC37&lt;MinMaxWorkouts!$E$12,MinMaxWorkouts!$E$12,IF(DC37&gt;MinMaxWorkouts!$F$12,MinMaxWorkouts!$F$12,IF(DC37="M",MinMaxWorkouts!$F$12,DC37))))</f>
        <v>1.01</v>
      </c>
      <c r="DE37" s="89">
        <f t="shared" si="214"/>
        <v>61</v>
      </c>
      <c r="DF37" s="79"/>
      <c r="DG37" s="78">
        <f t="shared" si="215"/>
        <v>0</v>
      </c>
      <c r="DH37" s="80">
        <f t="shared" si="216"/>
        <v>61</v>
      </c>
      <c r="DI37" s="91">
        <f t="shared" si="217"/>
        <v>1.01</v>
      </c>
      <c r="DJ37" s="56">
        <f t="shared" si="218"/>
        <v>780</v>
      </c>
      <c r="DK37" s="60">
        <f t="shared" si="219"/>
        <v>13</v>
      </c>
      <c r="DL37" s="57">
        <v>1.06</v>
      </c>
      <c r="DM37" s="88">
        <f>IF(DL37="","",IF(DL37&lt;MinMaxWorkouts!$E$13,MinMaxWorkouts!$E$13,IF(DL37&gt;MinMaxWorkouts!$F$13,MinMaxWorkouts!$F$13,IF(DL37="M",MinMaxWorkouts!$F$13,DL37))))</f>
        <v>1.06</v>
      </c>
      <c r="DN37" s="89">
        <f t="shared" si="220"/>
        <v>66</v>
      </c>
      <c r="DO37" s="79"/>
      <c r="DP37" s="78">
        <f t="shared" si="221"/>
        <v>0</v>
      </c>
      <c r="DQ37" s="80">
        <f t="shared" si="222"/>
        <v>66</v>
      </c>
      <c r="DR37" s="91">
        <f t="shared" si="223"/>
        <v>1.06</v>
      </c>
      <c r="DS37" s="64">
        <f t="shared" si="224"/>
        <v>846</v>
      </c>
      <c r="DT37" s="65">
        <f t="shared" si="225"/>
        <v>14.06</v>
      </c>
      <c r="DU37" s="65">
        <f t="shared" si="226"/>
        <v>14.06</v>
      </c>
      <c r="DV37" s="57">
        <v>1.46</v>
      </c>
      <c r="DW37" s="88">
        <f>IF(DV37="","",IF(DV37&lt;MinMaxWorkouts!$E$14,MinMaxWorkouts!$E$14,IF(DV37&gt;MinMaxWorkouts!$F$14,MinMaxWorkouts!$F$14,IF(DV37="M",MinMaxWorkouts!$F$14,DV37))))</f>
        <v>1.46</v>
      </c>
      <c r="DX37" s="89">
        <f t="shared" si="227"/>
        <v>106</v>
      </c>
      <c r="DY37" s="79"/>
      <c r="DZ37" s="78">
        <f t="shared" si="228"/>
        <v>0</v>
      </c>
      <c r="EA37" s="80">
        <f t="shared" si="229"/>
        <v>106</v>
      </c>
      <c r="EB37" s="91">
        <f t="shared" si="230"/>
        <v>1.46</v>
      </c>
      <c r="EC37" s="56">
        <f t="shared" si="231"/>
        <v>952</v>
      </c>
      <c r="ED37" s="57">
        <v>1.51</v>
      </c>
      <c r="EE37" s="88">
        <f>IF(ED37="","",IF(ED37&lt;MinMaxWorkouts!$E$15,MinMaxWorkouts!$E$15,IF(ED37&gt;MinMaxWorkouts!$F$15,MinMaxWorkouts!$F$15,IF(ED37="M",MinMaxWorkouts!$F$15,ED37))))</f>
        <v>1.51</v>
      </c>
      <c r="EF37" s="89">
        <f t="shared" si="232"/>
        <v>111</v>
      </c>
      <c r="EG37" s="79"/>
      <c r="EH37" s="78">
        <f t="shared" si="233"/>
        <v>0</v>
      </c>
      <c r="EI37" s="80">
        <f t="shared" si="234"/>
        <v>111</v>
      </c>
      <c r="EJ37" s="91">
        <f t="shared" si="235"/>
        <v>1.51</v>
      </c>
      <c r="EK37" s="56">
        <f t="shared" si="236"/>
        <v>1063</v>
      </c>
      <c r="EL37" s="60">
        <f t="shared" si="237"/>
        <v>17.43</v>
      </c>
      <c r="EM37" s="57">
        <v>0.52</v>
      </c>
      <c r="EN37" s="88">
        <f>IF(EM37="","",IF(EM37&lt;MinMaxWorkouts!$E$16,MinMaxWorkouts!$E$16,IF(EM37&gt;MinMaxWorkouts!$F$16,MinMaxWorkouts!$F$16,IF(EM37="M",MinMaxWorkouts!$F$16,EM37))))</f>
        <v>0.52</v>
      </c>
      <c r="EO37" s="89">
        <f t="shared" si="238"/>
        <v>52</v>
      </c>
      <c r="EP37" s="79"/>
      <c r="EQ37" s="78">
        <f t="shared" si="239"/>
        <v>0</v>
      </c>
      <c r="ER37" s="80">
        <f t="shared" si="240"/>
        <v>52</v>
      </c>
      <c r="ES37" s="91">
        <f t="shared" si="241"/>
        <v>0.52</v>
      </c>
      <c r="ET37" s="56">
        <f t="shared" si="242"/>
        <v>1115</v>
      </c>
      <c r="EU37" s="60">
        <f t="shared" si="243"/>
        <v>18.35</v>
      </c>
      <c r="EV37" s="57">
        <v>0.59</v>
      </c>
      <c r="EW37" s="77">
        <f>IF(EV37="","",IF(EV37&lt;MinMaxWorkouts!$E$17,MinMaxWorkouts!$E$17,IF(EV37&gt;MinMaxWorkouts!$F$17,MinMaxWorkouts!$F$17,IF(EV37="M",MinMaxWorkouts!$F$17,EV37))))</f>
        <v>0.59</v>
      </c>
      <c r="EX37" s="89">
        <f t="shared" si="244"/>
        <v>59</v>
      </c>
      <c r="EY37" s="79"/>
      <c r="EZ37" s="78">
        <f t="shared" si="245"/>
        <v>0</v>
      </c>
      <c r="FA37" s="80">
        <f t="shared" si="246"/>
        <v>59</v>
      </c>
      <c r="FB37" s="91">
        <f t="shared" si="247"/>
        <v>0.59</v>
      </c>
      <c r="FC37" s="56">
        <f t="shared" si="248"/>
        <v>1174</v>
      </c>
      <c r="FD37" s="60">
        <f t="shared" si="249"/>
        <v>19.34</v>
      </c>
      <c r="FE37" s="57">
        <v>1.03</v>
      </c>
      <c r="FF37" s="77">
        <f>IF(FE37="","",IF(FE37&lt;MinMaxWorkouts!$E$18,MinMaxWorkouts!$E$18,IF(FE37&gt;MinMaxWorkouts!$F$18,MinMaxWorkouts!$F$18,IF(FE37="M",MinMaxWorkouts!$F$18,FE37))))</f>
        <v>1.03</v>
      </c>
      <c r="FG37" s="89">
        <f t="shared" si="250"/>
        <v>63</v>
      </c>
      <c r="FH37" s="79"/>
      <c r="FI37" s="78">
        <f t="shared" si="251"/>
        <v>0</v>
      </c>
      <c r="FJ37" s="96">
        <f t="shared" si="252"/>
        <v>63</v>
      </c>
      <c r="FK37" s="97">
        <f t="shared" si="253"/>
        <v>1.03</v>
      </c>
      <c r="FL37" s="56">
        <f t="shared" si="254"/>
        <v>1237</v>
      </c>
      <c r="FM37" s="60">
        <f t="shared" si="255"/>
        <v>20.37</v>
      </c>
      <c r="FN37" s="61">
        <f>IF(FM37="","",RANK(FM37,FM$3:FM$49,1))</f>
        <v>36</v>
      </c>
      <c r="FO37" s="57">
        <v>1.45</v>
      </c>
      <c r="FP37" s="88">
        <f>IF(FO37="","",IF(FO37&lt;MinMaxWorkouts!$E$19,MinMaxWorkouts!$E$19,IF(FO37&gt;MinMaxWorkouts!$F$19,MinMaxWorkouts!$F$19,IF(FO37="M",MinMaxWorkouts!$F$19,FO37))))</f>
        <v>1.45</v>
      </c>
      <c r="FQ37" s="89">
        <f t="shared" si="256"/>
        <v>105</v>
      </c>
      <c r="FR37" s="79"/>
      <c r="FS37" s="78">
        <f t="shared" si="257"/>
        <v>0</v>
      </c>
      <c r="FT37" s="80">
        <f t="shared" si="258"/>
        <v>105</v>
      </c>
      <c r="FU37" s="91">
        <f t="shared" si="259"/>
        <v>1.45</v>
      </c>
      <c r="FV37" s="56">
        <f t="shared" si="260"/>
        <v>1342</v>
      </c>
      <c r="FW37" s="60">
        <f t="shared" si="261"/>
        <v>13.42</v>
      </c>
      <c r="FX37" s="57">
        <v>0.55</v>
      </c>
      <c r="FY37" s="88">
        <f>IF(FX37="","",IF(FX37&lt;MinMaxWorkouts!$E$20,MinMaxWorkouts!$E$20,IF(FX37&gt;MinMaxWorkouts!$F$20,MinMaxWorkouts!$F$20,IF(FX37="M",MinMaxWorkouts!$F$20,FX37))))</f>
        <v>0.55</v>
      </c>
      <c r="FZ37" s="89">
        <f t="shared" si="262"/>
        <v>55.00000000000001</v>
      </c>
      <c r="GA37" s="79"/>
      <c r="GB37" s="78">
        <f t="shared" si="263"/>
        <v>0</v>
      </c>
      <c r="GC37" s="80">
        <f t="shared" si="264"/>
        <v>55.00000000000001</v>
      </c>
      <c r="GD37" s="91">
        <f t="shared" si="265"/>
        <v>0.55</v>
      </c>
      <c r="GE37" s="56">
        <f t="shared" si="266"/>
        <v>1397</v>
      </c>
      <c r="GF37" s="60">
        <f t="shared" si="267"/>
        <v>13.97</v>
      </c>
      <c r="GG37" s="57">
        <v>0.5</v>
      </c>
      <c r="GH37" s="88">
        <f>IF(GG37="","",IF(GG37&lt;MinMaxWorkouts!$E$21,MinMaxWorkouts!$E$21,IF(GG37&gt;MinMaxWorkouts!$F$21,MinMaxWorkouts!$F$21,IF(GG37="M",MinMaxWorkouts!$F$21,GG37))))</f>
        <v>0.5</v>
      </c>
      <c r="GI37" s="89">
        <f t="shared" si="290"/>
        <v>50</v>
      </c>
      <c r="GJ37" s="79"/>
      <c r="GK37" s="78">
        <f t="shared" si="268"/>
        <v>0</v>
      </c>
      <c r="GL37" s="80">
        <f t="shared" si="269"/>
        <v>50</v>
      </c>
      <c r="GM37" s="91">
        <f t="shared" si="270"/>
        <v>0.5</v>
      </c>
      <c r="GN37" s="56">
        <f t="shared" si="271"/>
        <v>1447</v>
      </c>
      <c r="GO37" s="60">
        <f t="shared" si="272"/>
        <v>14.47</v>
      </c>
      <c r="GP37" s="57">
        <v>1.47</v>
      </c>
      <c r="GQ37" s="88">
        <f>IF(GP37="","",IF(GP37&lt;MinMaxWorkouts!$E$22,MinMaxWorkouts!$E$22,IF(GP37&gt;MinMaxWorkouts!$F$22,MinMaxWorkouts!$F$22,IF(GP37="M",MinMaxWorkouts!$F$22,GP37))))</f>
        <v>1.47</v>
      </c>
      <c r="GR37" s="89">
        <f t="shared" si="291"/>
        <v>107</v>
      </c>
      <c r="GS37" s="79"/>
      <c r="GT37" s="78">
        <f t="shared" si="273"/>
        <v>0</v>
      </c>
      <c r="GU37" s="80">
        <f t="shared" si="274"/>
        <v>107</v>
      </c>
      <c r="GV37" s="91">
        <f t="shared" si="275"/>
        <v>1.47</v>
      </c>
      <c r="GW37" s="56">
        <f t="shared" si="276"/>
        <v>1554</v>
      </c>
      <c r="GX37" s="60">
        <f t="shared" si="277"/>
        <v>15.54</v>
      </c>
      <c r="GY37" s="57">
        <v>1</v>
      </c>
      <c r="GZ37" s="88">
        <f>IF(GY37="","",IF(GY37&lt;MinMaxWorkouts!$E$23,MinMaxWorkouts!$E$23,IF(GY37&gt;MinMaxWorkouts!$F$23,MinMaxWorkouts!$F$23,IF(GY37="M",MinMaxWorkouts!$F$23,GY37))))</f>
        <v>1</v>
      </c>
      <c r="HA37" s="89">
        <f t="shared" si="292"/>
        <v>60</v>
      </c>
      <c r="HB37" s="79"/>
      <c r="HC37" s="78">
        <f t="shared" si="278"/>
        <v>0</v>
      </c>
      <c r="HD37" s="80">
        <f t="shared" si="279"/>
        <v>60</v>
      </c>
      <c r="HE37" s="91">
        <f t="shared" si="280"/>
        <v>1</v>
      </c>
      <c r="HF37" s="56">
        <f t="shared" si="281"/>
        <v>1614</v>
      </c>
      <c r="HG37" s="60">
        <f t="shared" si="282"/>
        <v>16.54</v>
      </c>
      <c r="HH37" s="57">
        <v>0.49</v>
      </c>
      <c r="HI37" s="88">
        <f>IF(HH37="","",IF(HH37&lt;MinMaxWorkouts!$E$24,MinMaxWorkouts!$E$24,IF(HH37&gt;MinMaxWorkouts!$F$24,MinMaxWorkouts!$F$24,IF(HH37="M",MinMaxWorkouts!$F$24,HH37))))</f>
        <v>0.49</v>
      </c>
      <c r="HJ37" s="89">
        <f t="shared" si="283"/>
        <v>49</v>
      </c>
      <c r="HK37" s="79"/>
      <c r="HL37" s="78">
        <f t="shared" si="284"/>
        <v>0</v>
      </c>
      <c r="HM37" s="80">
        <f t="shared" si="285"/>
        <v>49</v>
      </c>
      <c r="HN37" s="91">
        <f t="shared" si="286"/>
        <v>0.49</v>
      </c>
      <c r="HO37" s="99"/>
      <c r="HP37" s="58"/>
      <c r="HQ37" s="42">
        <f t="shared" si="287"/>
        <v>1663</v>
      </c>
      <c r="HR37" s="57"/>
      <c r="HS37" s="66">
        <f t="shared" si="288"/>
        <v>27.43</v>
      </c>
      <c r="HT37" s="67">
        <v>15</v>
      </c>
      <c r="HU37" s="68">
        <f>IF(B37="","DNS",IF(HS37="","DNF",RANK(HS37,HS$3:HS$49,1)))</f>
        <v>35</v>
      </c>
      <c r="HV37" s="68">
        <f t="shared" si="289"/>
        <v>35</v>
      </c>
    </row>
    <row r="38" spans="1:230" ht="15.75">
      <c r="A38" s="112">
        <v>37</v>
      </c>
      <c r="B38" s="54">
        <f t="shared" si="147"/>
        <v>370</v>
      </c>
      <c r="C38" s="129" t="s">
        <v>280</v>
      </c>
      <c r="D38" s="130" t="str">
        <f>LEFT(C38,1)</f>
        <v>D</v>
      </c>
      <c r="E38" s="130">
        <f t="shared" si="148"/>
        <v>5</v>
      </c>
      <c r="F38" s="78" t="str">
        <f t="shared" si="149"/>
        <v> Young</v>
      </c>
      <c r="G38" s="131" t="s">
        <v>377</v>
      </c>
      <c r="H38" s="78" t="str">
        <f t="shared" si="150"/>
        <v>M</v>
      </c>
      <c r="I38" s="130">
        <f t="shared" si="151"/>
        <v>8</v>
      </c>
      <c r="J38" s="78" t="str">
        <f t="shared" si="152"/>
        <v> Scott</v>
      </c>
      <c r="K38" s="130" t="str">
        <f t="shared" si="153"/>
        <v>D. Young/M. Scott</v>
      </c>
      <c r="L38" s="132" t="s">
        <v>329</v>
      </c>
      <c r="M38" s="122" t="s">
        <v>362</v>
      </c>
      <c r="N38" s="123">
        <v>1</v>
      </c>
      <c r="O38" s="135">
        <f>O37+MinMaxWorkouts!J$2</f>
        <v>0.4416666666666666</v>
      </c>
      <c r="P38" s="55"/>
      <c r="Q38" s="56">
        <f t="shared" si="154"/>
        <v>0</v>
      </c>
      <c r="R38" s="57">
        <v>0.51</v>
      </c>
      <c r="S38" s="77">
        <f>IF(R38="","",IF(R38&lt;MinMaxWorkouts!$E$2,MinMaxWorkouts!$E$2,IF(R38&gt;MinMaxWorkouts!$F$2,MinMaxWorkouts!$F$2,IF(R38="M",MinMaxWorkouts!$D$2,R38))))</f>
        <v>0.51</v>
      </c>
      <c r="T38" s="78">
        <f t="shared" si="155"/>
        <v>51</v>
      </c>
      <c r="U38" s="79"/>
      <c r="V38" s="78">
        <f t="shared" si="156"/>
        <v>0</v>
      </c>
      <c r="W38" s="80">
        <f t="shared" si="157"/>
        <v>51</v>
      </c>
      <c r="X38" s="81">
        <f t="shared" si="158"/>
        <v>0.51</v>
      </c>
      <c r="Y38" s="57" t="s">
        <v>382</v>
      </c>
      <c r="Z38" s="77">
        <f>IF(Y38="","",IF(Y38&lt;MinMaxWorkouts!$E$3,MinMaxWorkouts!$E$3,IF(Y38&gt;MinMaxWorkouts!$F$3,MinMaxWorkouts!$F$3,IF(Y38="M",MinMaxWorkouts!$F$3,Y38))))</f>
        <v>2</v>
      </c>
      <c r="AA38" s="78">
        <f t="shared" si="159"/>
        <v>120</v>
      </c>
      <c r="AB38" s="79"/>
      <c r="AC38" s="78">
        <f t="shared" si="160"/>
        <v>0</v>
      </c>
      <c r="AD38" s="80">
        <f t="shared" si="161"/>
        <v>120</v>
      </c>
      <c r="AE38" s="81">
        <f t="shared" si="162"/>
        <v>2</v>
      </c>
      <c r="AF38" s="56">
        <f t="shared" si="163"/>
        <v>171</v>
      </c>
      <c r="AG38" s="60">
        <f t="shared" si="164"/>
        <v>2.51</v>
      </c>
      <c r="AH38" s="57">
        <v>1.02</v>
      </c>
      <c r="AI38" s="104">
        <f>IF(AH38="","",IF(AH38&lt;MinMaxWorkouts!$E$4,MinMaxWorkouts!$E$4,IF(AH38&gt;MinMaxWorkouts!$F$4,MinMaxWorkouts!$F$4,IF(AH38="M",MinMaxWorkouts!$F$4,AH38))))</f>
        <v>1.02</v>
      </c>
      <c r="AJ38" s="78">
        <f t="shared" si="165"/>
        <v>62</v>
      </c>
      <c r="AK38" s="79"/>
      <c r="AL38" s="78">
        <f t="shared" si="166"/>
        <v>0</v>
      </c>
      <c r="AM38" s="80">
        <f t="shared" si="167"/>
        <v>62</v>
      </c>
      <c r="AN38" s="81">
        <f t="shared" si="168"/>
        <v>1.02</v>
      </c>
      <c r="AO38" s="56">
        <f t="shared" si="169"/>
        <v>233</v>
      </c>
      <c r="AP38" s="60">
        <f t="shared" si="170"/>
        <v>3.5300000000000002</v>
      </c>
      <c r="AQ38" s="59">
        <v>0.59</v>
      </c>
      <c r="AR38" s="104">
        <f>IF(AQ38="","",IF(AQ38&lt;MinMaxWorkouts!$E$5,MinMaxWorkouts!$E$5,IF(AQ38&gt;MinMaxWorkouts!$F$5,MinMaxWorkouts!$F$5,IF(AQ38="M",MinMaxWorkouts!$F$5,AQ38))))</f>
        <v>0.59</v>
      </c>
      <c r="AS38" s="78">
        <f t="shared" si="171"/>
        <v>59</v>
      </c>
      <c r="AT38" s="79"/>
      <c r="AU38" s="78">
        <f t="shared" si="172"/>
        <v>0</v>
      </c>
      <c r="AV38" s="80">
        <f t="shared" si="173"/>
        <v>59</v>
      </c>
      <c r="AW38" s="81">
        <f t="shared" si="174"/>
        <v>0.59</v>
      </c>
      <c r="AX38" s="56">
        <f t="shared" si="175"/>
        <v>292</v>
      </c>
      <c r="AY38" s="62">
        <f t="shared" si="176"/>
        <v>4.52</v>
      </c>
      <c r="AZ38" s="57">
        <v>1.06</v>
      </c>
      <c r="BA38" s="77">
        <f>IF(AZ38="","",IF(AZ38&lt;MinMaxWorkouts!$E$6,MinMaxWorkouts!$E$6,IF(AZ38&gt;MinMaxWorkouts!$F$6,MinMaxWorkouts!$F$6,IF(AZ38="M",MinMaxWorkouts!$F$6,AZ38))))</f>
        <v>1.06</v>
      </c>
      <c r="BB38" s="78">
        <f t="shared" si="177"/>
        <v>66</v>
      </c>
      <c r="BC38" s="79"/>
      <c r="BD38" s="78">
        <f t="shared" si="178"/>
        <v>0</v>
      </c>
      <c r="BE38" s="80">
        <f t="shared" si="179"/>
        <v>66</v>
      </c>
      <c r="BF38" s="83">
        <f t="shared" si="180"/>
        <v>1.06</v>
      </c>
      <c r="BG38" s="56">
        <f t="shared" si="181"/>
        <v>358</v>
      </c>
      <c r="BH38" s="62">
        <f t="shared" si="182"/>
        <v>5.58</v>
      </c>
      <c r="BI38" s="100">
        <f t="shared" si="183"/>
        <v>38</v>
      </c>
      <c r="BJ38" s="57">
        <v>1.47</v>
      </c>
      <c r="BK38" s="77">
        <f>IF(BJ38="","",IF(BJ38&lt;MinMaxWorkouts!$E$7,MinMaxWorkouts!$E$7,IF(BJ38&gt;MinMaxWorkouts!$F$7,MinMaxWorkouts!$F$7,IF(BJ38="M",MinMaxWorkouts!$F$7,BJ38))))</f>
        <v>1.47</v>
      </c>
      <c r="BL38" s="78">
        <f t="shared" si="184"/>
        <v>107</v>
      </c>
      <c r="BM38" s="79"/>
      <c r="BN38" s="78">
        <f t="shared" si="185"/>
        <v>0</v>
      </c>
      <c r="BO38" s="80">
        <f t="shared" si="186"/>
        <v>107</v>
      </c>
      <c r="BP38" s="83">
        <f t="shared" si="187"/>
        <v>1.47</v>
      </c>
      <c r="BQ38" s="56">
        <f t="shared" si="188"/>
        <v>465</v>
      </c>
      <c r="BR38" s="60">
        <f t="shared" si="189"/>
        <v>7.45</v>
      </c>
      <c r="BS38" s="57">
        <v>1.48</v>
      </c>
      <c r="BT38" s="77">
        <f>IF(BS38="","",IF(BS38&lt;MinMaxWorkouts!$E$8,MinMaxWorkouts!$E$8,IF(BS38&gt;MinMaxWorkouts!$F$8,MinMaxWorkouts!$F$8,IF(BS38="M",MinMaxWorkouts!$F$8,BS38))))</f>
        <v>1.48</v>
      </c>
      <c r="BU38" s="78">
        <f t="shared" si="190"/>
        <v>108</v>
      </c>
      <c r="BV38" s="79"/>
      <c r="BW38" s="78">
        <f t="shared" si="191"/>
        <v>0</v>
      </c>
      <c r="BX38" s="80">
        <f t="shared" si="192"/>
        <v>108</v>
      </c>
      <c r="BY38" s="85">
        <f t="shared" si="193"/>
        <v>1.48</v>
      </c>
      <c r="BZ38" s="56">
        <f t="shared" si="194"/>
        <v>573</v>
      </c>
      <c r="CA38" s="63">
        <f t="shared" si="195"/>
        <v>9.33</v>
      </c>
      <c r="CB38" s="57">
        <v>0.48</v>
      </c>
      <c r="CC38" s="88">
        <f>IF(CB38="","",IF(CB38&lt;MinMaxWorkouts!$E$9,MinMaxWorkouts!$E$9,IF(CB38&gt;MinMaxWorkouts!$F$9,MinMaxWorkouts!$F$9,IF(CB38="M",MinMaxWorkouts!$F$9,CB38))))</f>
        <v>0.48</v>
      </c>
      <c r="CD38" s="89">
        <f t="shared" si="196"/>
        <v>48</v>
      </c>
      <c r="CE38" s="79"/>
      <c r="CF38" s="78">
        <f t="shared" si="197"/>
        <v>0</v>
      </c>
      <c r="CG38" s="80">
        <f t="shared" si="198"/>
        <v>48</v>
      </c>
      <c r="CH38" s="85">
        <f t="shared" si="199"/>
        <v>0.48</v>
      </c>
      <c r="CI38" s="56">
        <f t="shared" si="200"/>
        <v>621</v>
      </c>
      <c r="CJ38" s="60">
        <f t="shared" si="201"/>
        <v>10.21</v>
      </c>
      <c r="CK38" s="57">
        <v>0.44</v>
      </c>
      <c r="CL38" s="88">
        <f>IF(CK38="","",IF(CK38&lt;MinMaxWorkouts!$E$10,MinMaxWorkouts!$E$10,IF(CK38&gt;MinMaxWorkouts!$F$10,MinMaxWorkouts!$F$10,IF(CK38="M",MinMaxWorkouts!$F$10,CK38))))</f>
        <v>0.44</v>
      </c>
      <c r="CM38" s="89">
        <f t="shared" si="202"/>
        <v>44</v>
      </c>
      <c r="CN38" s="79"/>
      <c r="CO38" s="78">
        <f t="shared" si="203"/>
        <v>0</v>
      </c>
      <c r="CP38" s="80">
        <f t="shared" si="204"/>
        <v>44</v>
      </c>
      <c r="CQ38" s="85">
        <f t="shared" si="205"/>
        <v>0.44</v>
      </c>
      <c r="CR38" s="56">
        <f t="shared" si="206"/>
        <v>665</v>
      </c>
      <c r="CS38" s="60">
        <f t="shared" si="207"/>
        <v>11.05</v>
      </c>
      <c r="CT38" s="57">
        <v>1.02</v>
      </c>
      <c r="CU38" s="88">
        <f>IF(CT38="","",IF(CT38&lt;MinMaxWorkouts!$E$11,MinMaxWorkouts!$E$11,IF(CT38&gt;MinMaxWorkouts!$F$11,MinMaxWorkouts!$F$11,IF(CT38="M",MinMaxWorkouts!$F$11,CT38))))</f>
        <v>1.02</v>
      </c>
      <c r="CV38" s="89">
        <f t="shared" si="208"/>
        <v>62</v>
      </c>
      <c r="CW38" s="79"/>
      <c r="CX38" s="78">
        <f t="shared" si="209"/>
        <v>0</v>
      </c>
      <c r="CY38" s="80">
        <f t="shared" si="210"/>
        <v>62</v>
      </c>
      <c r="CZ38" s="91">
        <f t="shared" si="211"/>
        <v>1.02</v>
      </c>
      <c r="DA38" s="56">
        <f t="shared" si="212"/>
        <v>727</v>
      </c>
      <c r="DB38" s="60">
        <f t="shared" si="213"/>
        <v>12.07</v>
      </c>
      <c r="DC38" s="57">
        <v>0.55</v>
      </c>
      <c r="DD38" s="88">
        <f>IF(DC38="","",IF(DC38&lt;MinMaxWorkouts!$E$12,MinMaxWorkouts!$E$12,IF(DC38&gt;MinMaxWorkouts!$F$12,MinMaxWorkouts!$F$12,IF(DC38="M",MinMaxWorkouts!$F$12,DC38))))</f>
        <v>0.55</v>
      </c>
      <c r="DE38" s="89">
        <f t="shared" si="214"/>
        <v>55.00000000000001</v>
      </c>
      <c r="DF38" s="79"/>
      <c r="DG38" s="78">
        <f t="shared" si="215"/>
        <v>0</v>
      </c>
      <c r="DH38" s="80">
        <f t="shared" si="216"/>
        <v>55.00000000000001</v>
      </c>
      <c r="DI38" s="91">
        <f t="shared" si="217"/>
        <v>0.55</v>
      </c>
      <c r="DJ38" s="56">
        <f t="shared" si="218"/>
        <v>782</v>
      </c>
      <c r="DK38" s="60">
        <f t="shared" si="219"/>
        <v>13.02</v>
      </c>
      <c r="DL38" s="57">
        <v>1.09</v>
      </c>
      <c r="DM38" s="88">
        <f>IF(DL38="","",IF(DL38&lt;MinMaxWorkouts!$E$13,MinMaxWorkouts!$E$13,IF(DL38&gt;MinMaxWorkouts!$F$13,MinMaxWorkouts!$F$13,IF(DL38="M",MinMaxWorkouts!$F$13,DL38))))</f>
        <v>1.09</v>
      </c>
      <c r="DN38" s="89">
        <f t="shared" si="220"/>
        <v>69</v>
      </c>
      <c r="DO38" s="79"/>
      <c r="DP38" s="78">
        <f t="shared" si="221"/>
        <v>0</v>
      </c>
      <c r="DQ38" s="80">
        <f t="shared" si="222"/>
        <v>69</v>
      </c>
      <c r="DR38" s="91">
        <f t="shared" si="223"/>
        <v>1.09</v>
      </c>
      <c r="DS38" s="64">
        <f t="shared" si="224"/>
        <v>851</v>
      </c>
      <c r="DT38" s="65">
        <f t="shared" si="225"/>
        <v>14.11</v>
      </c>
      <c r="DU38" s="65">
        <f t="shared" si="226"/>
        <v>14.11</v>
      </c>
      <c r="DV38" s="57">
        <v>1.44</v>
      </c>
      <c r="DW38" s="88">
        <f>IF(DV38="","",IF(DV38&lt;MinMaxWorkouts!$E$14,MinMaxWorkouts!$E$14,IF(DV38&gt;MinMaxWorkouts!$F$14,MinMaxWorkouts!$F$14,IF(DV38="M",MinMaxWorkouts!$F$14,DV38))))</f>
        <v>1.44</v>
      </c>
      <c r="DX38" s="89">
        <f t="shared" si="227"/>
        <v>104</v>
      </c>
      <c r="DY38" s="79"/>
      <c r="DZ38" s="78">
        <f t="shared" si="228"/>
        <v>0</v>
      </c>
      <c r="EA38" s="80">
        <f t="shared" si="229"/>
        <v>104</v>
      </c>
      <c r="EB38" s="91">
        <f t="shared" si="230"/>
        <v>1.44</v>
      </c>
      <c r="EC38" s="56">
        <f t="shared" si="231"/>
        <v>955</v>
      </c>
      <c r="ED38" s="57">
        <v>1.48</v>
      </c>
      <c r="EE38" s="88">
        <f>IF(ED38="","",IF(ED38&lt;MinMaxWorkouts!$E$15,MinMaxWorkouts!$E$15,IF(ED38&gt;MinMaxWorkouts!$F$15,MinMaxWorkouts!$F$15,IF(ED38="M",MinMaxWorkouts!$F$15,ED38))))</f>
        <v>1.48</v>
      </c>
      <c r="EF38" s="89">
        <f t="shared" si="232"/>
        <v>108</v>
      </c>
      <c r="EG38" s="79"/>
      <c r="EH38" s="78">
        <f t="shared" si="233"/>
        <v>0</v>
      </c>
      <c r="EI38" s="80">
        <f t="shared" si="234"/>
        <v>108</v>
      </c>
      <c r="EJ38" s="91">
        <f t="shared" si="235"/>
        <v>1.48</v>
      </c>
      <c r="EK38" s="56">
        <f t="shared" si="236"/>
        <v>1063</v>
      </c>
      <c r="EL38" s="60">
        <f t="shared" si="237"/>
        <v>17.43</v>
      </c>
      <c r="EM38" s="57">
        <v>0.48</v>
      </c>
      <c r="EN38" s="88">
        <f>IF(EM38="","",IF(EM38&lt;MinMaxWorkouts!$E$16,MinMaxWorkouts!$E$16,IF(EM38&gt;MinMaxWorkouts!$F$16,MinMaxWorkouts!$F$16,IF(EM38="M",MinMaxWorkouts!$F$16,EM38))))</f>
        <v>0.48</v>
      </c>
      <c r="EO38" s="89">
        <f t="shared" si="238"/>
        <v>48</v>
      </c>
      <c r="EP38" s="79"/>
      <c r="EQ38" s="78">
        <f t="shared" si="239"/>
        <v>0</v>
      </c>
      <c r="ER38" s="80">
        <f t="shared" si="240"/>
        <v>48</v>
      </c>
      <c r="ES38" s="91">
        <f t="shared" si="241"/>
        <v>0.48</v>
      </c>
      <c r="ET38" s="56">
        <f t="shared" si="242"/>
        <v>1111</v>
      </c>
      <c r="EU38" s="60">
        <f t="shared" si="243"/>
        <v>18.31</v>
      </c>
      <c r="EV38" s="57">
        <v>0.56</v>
      </c>
      <c r="EW38" s="77">
        <f>IF(EV38="","",IF(EV38&lt;MinMaxWorkouts!$E$17,MinMaxWorkouts!$E$17,IF(EV38&gt;MinMaxWorkouts!$F$17,MinMaxWorkouts!$F$17,IF(EV38="M",MinMaxWorkouts!$F$17,EV38))))</f>
        <v>0.56</v>
      </c>
      <c r="EX38" s="89">
        <f t="shared" si="244"/>
        <v>56.00000000000001</v>
      </c>
      <c r="EY38" s="79"/>
      <c r="EZ38" s="78">
        <f t="shared" si="245"/>
        <v>0</v>
      </c>
      <c r="FA38" s="80">
        <f t="shared" si="246"/>
        <v>56.00000000000001</v>
      </c>
      <c r="FB38" s="91">
        <f t="shared" si="247"/>
        <v>0.56</v>
      </c>
      <c r="FC38" s="56">
        <f t="shared" si="248"/>
        <v>1167</v>
      </c>
      <c r="FD38" s="60">
        <f t="shared" si="249"/>
        <v>19.27</v>
      </c>
      <c r="FE38" s="57">
        <v>1.07</v>
      </c>
      <c r="FF38" s="77">
        <f>IF(FE38="","",IF(FE38&lt;MinMaxWorkouts!$E$18,MinMaxWorkouts!$E$18,IF(FE38&gt;MinMaxWorkouts!$F$18,MinMaxWorkouts!$F$18,IF(FE38="M",MinMaxWorkouts!$F$18,FE38))))</f>
        <v>1.07</v>
      </c>
      <c r="FG38" s="89">
        <f t="shared" si="250"/>
        <v>67</v>
      </c>
      <c r="FH38" s="79"/>
      <c r="FI38" s="78">
        <f t="shared" si="251"/>
        <v>0</v>
      </c>
      <c r="FJ38" s="96">
        <f t="shared" si="252"/>
        <v>67</v>
      </c>
      <c r="FK38" s="97">
        <f t="shared" si="253"/>
        <v>1.07</v>
      </c>
      <c r="FL38" s="56">
        <f t="shared" si="254"/>
        <v>1234</v>
      </c>
      <c r="FM38" s="60">
        <f t="shared" si="255"/>
        <v>20.34</v>
      </c>
      <c r="FN38" s="61">
        <f>IF(FM38="","",RANK(FM38,FM$3:FM$49,1))</f>
        <v>35</v>
      </c>
      <c r="FO38" s="57">
        <v>1.43</v>
      </c>
      <c r="FP38" s="88">
        <f>IF(FO38="","",IF(FO38&lt;MinMaxWorkouts!$E$19,MinMaxWorkouts!$E$19,IF(FO38&gt;MinMaxWorkouts!$F$19,MinMaxWorkouts!$F$19,IF(FO38="M",MinMaxWorkouts!$F$19,FO38))))</f>
        <v>1.43</v>
      </c>
      <c r="FQ38" s="89">
        <f t="shared" si="256"/>
        <v>103</v>
      </c>
      <c r="FR38" s="79"/>
      <c r="FS38" s="78">
        <f t="shared" si="257"/>
        <v>0</v>
      </c>
      <c r="FT38" s="80">
        <f t="shared" si="258"/>
        <v>103</v>
      </c>
      <c r="FU38" s="91">
        <f t="shared" si="259"/>
        <v>1.43</v>
      </c>
      <c r="FV38" s="56">
        <f t="shared" si="260"/>
        <v>1337</v>
      </c>
      <c r="FW38" s="60">
        <f t="shared" si="261"/>
        <v>13.37</v>
      </c>
      <c r="FX38" s="57">
        <v>0.54</v>
      </c>
      <c r="FY38" s="88">
        <f>IF(FX38="","",IF(FX38&lt;MinMaxWorkouts!$E$20,MinMaxWorkouts!$E$20,IF(FX38&gt;MinMaxWorkouts!$F$20,MinMaxWorkouts!$F$20,IF(FX38="M",MinMaxWorkouts!$F$20,FX38))))</f>
        <v>0.54</v>
      </c>
      <c r="FZ38" s="89">
        <f t="shared" si="262"/>
        <v>54</v>
      </c>
      <c r="GA38" s="79"/>
      <c r="GB38" s="78">
        <f t="shared" si="263"/>
        <v>0</v>
      </c>
      <c r="GC38" s="80">
        <f t="shared" si="264"/>
        <v>54</v>
      </c>
      <c r="GD38" s="91">
        <f t="shared" si="265"/>
        <v>0.54</v>
      </c>
      <c r="GE38" s="56">
        <f t="shared" si="266"/>
        <v>1391</v>
      </c>
      <c r="GF38" s="60">
        <f t="shared" si="267"/>
        <v>13.91</v>
      </c>
      <c r="GG38" s="57" t="s">
        <v>382</v>
      </c>
      <c r="GH38" s="88">
        <f>IF(GG38="","",IF(GG38&lt;MinMaxWorkouts!$E$21,MinMaxWorkouts!$E$21,IF(GG38&gt;MinMaxWorkouts!$F$21,MinMaxWorkouts!$F$21,IF(GG38="M",MinMaxWorkouts!$F$21,GG38))))</f>
        <v>1</v>
      </c>
      <c r="GI38" s="89">
        <f t="shared" si="290"/>
        <v>60</v>
      </c>
      <c r="GJ38" s="79"/>
      <c r="GK38" s="78">
        <f t="shared" si="268"/>
        <v>0</v>
      </c>
      <c r="GL38" s="80">
        <f t="shared" si="269"/>
        <v>60</v>
      </c>
      <c r="GM38" s="91">
        <f t="shared" si="270"/>
        <v>1</v>
      </c>
      <c r="GN38" s="56">
        <f t="shared" si="271"/>
        <v>1451</v>
      </c>
      <c r="GO38" s="60">
        <f t="shared" si="272"/>
        <v>14.51</v>
      </c>
      <c r="GP38" s="57">
        <v>1.48</v>
      </c>
      <c r="GQ38" s="88">
        <f>IF(GP38="","",IF(GP38&lt;MinMaxWorkouts!$E$22,MinMaxWorkouts!$E$22,IF(GP38&gt;MinMaxWorkouts!$F$22,MinMaxWorkouts!$F$22,IF(GP38="M",MinMaxWorkouts!$F$22,GP38))))</f>
        <v>1.48</v>
      </c>
      <c r="GR38" s="89">
        <f t="shared" si="291"/>
        <v>108</v>
      </c>
      <c r="GS38" s="79"/>
      <c r="GT38" s="78">
        <f t="shared" si="273"/>
        <v>0</v>
      </c>
      <c r="GU38" s="80">
        <f t="shared" si="274"/>
        <v>108</v>
      </c>
      <c r="GV38" s="91">
        <f t="shared" si="275"/>
        <v>1.48</v>
      </c>
      <c r="GW38" s="56">
        <f t="shared" si="276"/>
        <v>1559</v>
      </c>
      <c r="GX38" s="60">
        <f t="shared" si="277"/>
        <v>15.59</v>
      </c>
      <c r="GY38" s="57">
        <v>0.57</v>
      </c>
      <c r="GZ38" s="88">
        <f>IF(GY38="","",IF(GY38&lt;MinMaxWorkouts!$E$23,MinMaxWorkouts!$E$23,IF(GY38&gt;MinMaxWorkouts!$F$23,MinMaxWorkouts!$F$23,IF(GY38="M",MinMaxWorkouts!$F$23,GY38))))</f>
        <v>0.57</v>
      </c>
      <c r="HA38" s="89">
        <f t="shared" si="292"/>
        <v>56.99999999999999</v>
      </c>
      <c r="HB38" s="79"/>
      <c r="HC38" s="78">
        <f t="shared" si="278"/>
        <v>0</v>
      </c>
      <c r="HD38" s="80">
        <f t="shared" si="279"/>
        <v>56.99999999999999</v>
      </c>
      <c r="HE38" s="91">
        <f t="shared" si="280"/>
        <v>0.57</v>
      </c>
      <c r="HF38" s="56">
        <f t="shared" si="281"/>
        <v>1616</v>
      </c>
      <c r="HG38" s="60">
        <f t="shared" si="282"/>
        <v>16.16</v>
      </c>
      <c r="HH38" s="57">
        <v>0.49</v>
      </c>
      <c r="HI38" s="88">
        <f>IF(HH38="","",IF(HH38&lt;MinMaxWorkouts!$E$24,MinMaxWorkouts!$E$24,IF(HH38&gt;MinMaxWorkouts!$F$24,MinMaxWorkouts!$F$24,IF(HH38="M",MinMaxWorkouts!$F$24,HH38))))</f>
        <v>0.49</v>
      </c>
      <c r="HJ38" s="89">
        <f t="shared" si="283"/>
        <v>49</v>
      </c>
      <c r="HK38" s="79"/>
      <c r="HL38" s="78">
        <f t="shared" si="284"/>
        <v>0</v>
      </c>
      <c r="HM38" s="80">
        <f t="shared" si="285"/>
        <v>49</v>
      </c>
      <c r="HN38" s="91">
        <f t="shared" si="286"/>
        <v>0.49</v>
      </c>
      <c r="HO38" s="99"/>
      <c r="HP38" s="58"/>
      <c r="HQ38" s="42">
        <f t="shared" si="287"/>
        <v>1665</v>
      </c>
      <c r="HR38" s="57"/>
      <c r="HS38" s="66">
        <f t="shared" si="288"/>
        <v>27.45</v>
      </c>
      <c r="HT38" s="67">
        <v>11</v>
      </c>
      <c r="HU38" s="68">
        <f>IF(B38="","DNS",IF(HS38="","DNF",RANK(HS38,HS$3:HS$49,1)))</f>
        <v>36</v>
      </c>
      <c r="HV38" s="68">
        <f t="shared" si="289"/>
        <v>36</v>
      </c>
    </row>
    <row r="39" spans="1:230" ht="15.75">
      <c r="A39" s="112">
        <v>28</v>
      </c>
      <c r="B39" s="54">
        <f t="shared" si="147"/>
        <v>280</v>
      </c>
      <c r="C39" s="129" t="s">
        <v>265</v>
      </c>
      <c r="D39" s="130" t="str">
        <f>LEFT(C39,1)</f>
        <v>A</v>
      </c>
      <c r="E39" s="130">
        <f t="shared" si="148"/>
        <v>7</v>
      </c>
      <c r="F39" s="78" t="str">
        <f t="shared" si="149"/>
        <v> Bushe</v>
      </c>
      <c r="G39" s="131" t="s">
        <v>266</v>
      </c>
      <c r="H39" s="78" t="str">
        <f t="shared" si="150"/>
        <v>L</v>
      </c>
      <c r="I39" s="130">
        <f t="shared" si="151"/>
        <v>4</v>
      </c>
      <c r="J39" s="78" t="str">
        <f t="shared" si="152"/>
        <v> Davison</v>
      </c>
      <c r="K39" s="130" t="str">
        <f t="shared" si="153"/>
        <v>A. Bushe/L. Davison</v>
      </c>
      <c r="L39" s="132" t="s">
        <v>322</v>
      </c>
      <c r="M39" s="122" t="s">
        <v>356</v>
      </c>
      <c r="N39" s="123">
        <v>2</v>
      </c>
      <c r="O39" s="135">
        <f>O38+MinMaxWorkouts!J$2</f>
        <v>0.44236111111111104</v>
      </c>
      <c r="P39" s="55"/>
      <c r="Q39" s="56">
        <f t="shared" si="154"/>
        <v>0</v>
      </c>
      <c r="R39" s="57">
        <v>0.48</v>
      </c>
      <c r="S39" s="77">
        <f>IF(R39="","",IF(R39&lt;MinMaxWorkouts!$E$2,MinMaxWorkouts!$E$2,IF(R39&gt;MinMaxWorkouts!$F$2,MinMaxWorkouts!$F$2,IF(R39="M",MinMaxWorkouts!$D$2,R39))))</f>
        <v>0.48</v>
      </c>
      <c r="T39" s="78">
        <f t="shared" si="155"/>
        <v>48</v>
      </c>
      <c r="U39" s="79"/>
      <c r="V39" s="78">
        <f t="shared" si="156"/>
        <v>0</v>
      </c>
      <c r="W39" s="80">
        <f t="shared" si="157"/>
        <v>48</v>
      </c>
      <c r="X39" s="81">
        <f t="shared" si="158"/>
        <v>0.48</v>
      </c>
      <c r="Y39" s="57">
        <v>0.5</v>
      </c>
      <c r="Z39" s="77">
        <f>IF(Y39="","",IF(Y39&lt;MinMaxWorkouts!$E$3,MinMaxWorkouts!$E$3,IF(Y39&gt;MinMaxWorkouts!$F$3,MinMaxWorkouts!$F$3,IF(Y39="M",MinMaxWorkouts!$F$3,Y39))))</f>
        <v>0.5</v>
      </c>
      <c r="AA39" s="78">
        <f t="shared" si="159"/>
        <v>50</v>
      </c>
      <c r="AB39" s="79"/>
      <c r="AC39" s="78">
        <f t="shared" si="160"/>
        <v>0</v>
      </c>
      <c r="AD39" s="80">
        <f t="shared" si="161"/>
        <v>50</v>
      </c>
      <c r="AE39" s="81">
        <f t="shared" si="162"/>
        <v>0.5</v>
      </c>
      <c r="AF39" s="56">
        <f t="shared" si="163"/>
        <v>98</v>
      </c>
      <c r="AG39" s="60">
        <f t="shared" si="164"/>
        <v>1.38</v>
      </c>
      <c r="AH39" s="57">
        <v>0.58</v>
      </c>
      <c r="AI39" s="104">
        <f>IF(AH39="","",IF(AH39&lt;MinMaxWorkouts!$E$4,MinMaxWorkouts!$E$4,IF(AH39&gt;MinMaxWorkouts!$F$4,MinMaxWorkouts!$F$4,IF(AH39="M",MinMaxWorkouts!$F$4,AH39))))</f>
        <v>0.58</v>
      </c>
      <c r="AJ39" s="78">
        <f t="shared" si="165"/>
        <v>57.99999999999999</v>
      </c>
      <c r="AK39" s="79"/>
      <c r="AL39" s="78">
        <f t="shared" si="166"/>
        <v>0</v>
      </c>
      <c r="AM39" s="80">
        <f t="shared" si="167"/>
        <v>57.99999999999999</v>
      </c>
      <c r="AN39" s="81">
        <f t="shared" si="168"/>
        <v>0.58</v>
      </c>
      <c r="AO39" s="56">
        <f t="shared" si="169"/>
        <v>156</v>
      </c>
      <c r="AP39" s="60">
        <f t="shared" si="170"/>
        <v>2.36</v>
      </c>
      <c r="AQ39" s="59">
        <v>0.53</v>
      </c>
      <c r="AR39" s="104">
        <f>IF(AQ39="","",IF(AQ39&lt;MinMaxWorkouts!$E$5,MinMaxWorkouts!$E$5,IF(AQ39&gt;MinMaxWorkouts!$F$5,MinMaxWorkouts!$F$5,IF(AQ39="M",MinMaxWorkouts!$F$5,AQ39))))</f>
        <v>0.53</v>
      </c>
      <c r="AS39" s="78">
        <f t="shared" si="171"/>
        <v>53</v>
      </c>
      <c r="AT39" s="79"/>
      <c r="AU39" s="78">
        <f t="shared" si="172"/>
        <v>0</v>
      </c>
      <c r="AV39" s="80">
        <f t="shared" si="173"/>
        <v>53</v>
      </c>
      <c r="AW39" s="81">
        <f t="shared" si="174"/>
        <v>0.53</v>
      </c>
      <c r="AX39" s="56">
        <f t="shared" si="175"/>
        <v>209</v>
      </c>
      <c r="AY39" s="62">
        <f t="shared" si="176"/>
        <v>3.29</v>
      </c>
      <c r="AZ39" s="57" t="s">
        <v>382</v>
      </c>
      <c r="BA39" s="77">
        <f>IF(AZ39="","",IF(AZ39&lt;MinMaxWorkouts!$E$6,MinMaxWorkouts!$E$6,IF(AZ39&gt;MinMaxWorkouts!$F$6,MinMaxWorkouts!$F$6,IF(AZ39="M",MinMaxWorkouts!$F$6,AZ39))))</f>
        <v>2</v>
      </c>
      <c r="BB39" s="78">
        <f t="shared" si="177"/>
        <v>120</v>
      </c>
      <c r="BC39" s="79"/>
      <c r="BD39" s="78">
        <f t="shared" si="178"/>
        <v>0</v>
      </c>
      <c r="BE39" s="80">
        <f t="shared" si="179"/>
        <v>120</v>
      </c>
      <c r="BF39" s="83">
        <f t="shared" si="180"/>
        <v>2</v>
      </c>
      <c r="BG39" s="56">
        <f t="shared" si="181"/>
        <v>329</v>
      </c>
      <c r="BH39" s="62">
        <f t="shared" si="182"/>
        <v>5.29</v>
      </c>
      <c r="BI39" s="100">
        <f t="shared" si="183"/>
        <v>26</v>
      </c>
      <c r="BJ39" s="57" t="s">
        <v>382</v>
      </c>
      <c r="BK39" s="77">
        <f>IF(BJ39="","",IF(BJ39&lt;MinMaxWorkouts!$E$7,MinMaxWorkouts!$E$7,IF(BJ39&gt;MinMaxWorkouts!$F$7,MinMaxWorkouts!$F$7,IF(BJ39="M",MinMaxWorkouts!$F$7,BJ39))))</f>
        <v>3.36</v>
      </c>
      <c r="BL39" s="78">
        <f t="shared" si="184"/>
        <v>216</v>
      </c>
      <c r="BM39" s="79">
        <v>0.05</v>
      </c>
      <c r="BN39" s="78">
        <f t="shared" si="185"/>
        <v>5</v>
      </c>
      <c r="BO39" s="80">
        <f t="shared" si="186"/>
        <v>221</v>
      </c>
      <c r="BP39" s="83">
        <f t="shared" si="187"/>
        <v>3.41</v>
      </c>
      <c r="BQ39" s="56">
        <f t="shared" si="188"/>
        <v>550</v>
      </c>
      <c r="BR39" s="60">
        <f t="shared" si="189"/>
        <v>9.1</v>
      </c>
      <c r="BS39" s="57">
        <v>1.38</v>
      </c>
      <c r="BT39" s="77">
        <f>IF(BS39="","",IF(BS39&lt;MinMaxWorkouts!$E$8,MinMaxWorkouts!$E$8,IF(BS39&gt;MinMaxWorkouts!$F$8,MinMaxWorkouts!$F$8,IF(BS39="M",MinMaxWorkouts!$F$8,BS39))))</f>
        <v>1.38</v>
      </c>
      <c r="BU39" s="78">
        <f t="shared" si="190"/>
        <v>97.99999999999999</v>
      </c>
      <c r="BV39" s="79"/>
      <c r="BW39" s="78">
        <f t="shared" si="191"/>
        <v>0</v>
      </c>
      <c r="BX39" s="80">
        <f t="shared" si="192"/>
        <v>97.99999999999999</v>
      </c>
      <c r="BY39" s="85">
        <f t="shared" si="193"/>
        <v>1.38</v>
      </c>
      <c r="BZ39" s="56">
        <f t="shared" si="194"/>
        <v>648</v>
      </c>
      <c r="CA39" s="63">
        <f t="shared" si="195"/>
        <v>10.48</v>
      </c>
      <c r="CB39" s="57">
        <v>0.45</v>
      </c>
      <c r="CC39" s="88">
        <f>IF(CB39="","",IF(CB39&lt;MinMaxWorkouts!$E$9,MinMaxWorkouts!$E$9,IF(CB39&gt;MinMaxWorkouts!$F$9,MinMaxWorkouts!$F$9,IF(CB39="M",MinMaxWorkouts!$F$9,CB39))))</f>
        <v>0.45</v>
      </c>
      <c r="CD39" s="89">
        <f t="shared" si="196"/>
        <v>45</v>
      </c>
      <c r="CE39" s="79"/>
      <c r="CF39" s="78">
        <f t="shared" si="197"/>
        <v>0</v>
      </c>
      <c r="CG39" s="80">
        <f t="shared" si="198"/>
        <v>45</v>
      </c>
      <c r="CH39" s="85">
        <f t="shared" si="199"/>
        <v>0.45</v>
      </c>
      <c r="CI39" s="56">
        <f t="shared" si="200"/>
        <v>693</v>
      </c>
      <c r="CJ39" s="60">
        <f t="shared" si="201"/>
        <v>11.33</v>
      </c>
      <c r="CK39" s="57">
        <v>0.44</v>
      </c>
      <c r="CL39" s="88">
        <f>IF(CK39="","",IF(CK39&lt;MinMaxWorkouts!$E$10,MinMaxWorkouts!$E$10,IF(CK39&gt;MinMaxWorkouts!$F$10,MinMaxWorkouts!$F$10,IF(CK39="M",MinMaxWorkouts!$F$10,CK39))))</f>
        <v>0.44</v>
      </c>
      <c r="CM39" s="89">
        <f t="shared" si="202"/>
        <v>44</v>
      </c>
      <c r="CN39" s="79"/>
      <c r="CO39" s="78">
        <f t="shared" si="203"/>
        <v>0</v>
      </c>
      <c r="CP39" s="80">
        <f t="shared" si="204"/>
        <v>44</v>
      </c>
      <c r="CQ39" s="85">
        <f t="shared" si="205"/>
        <v>0.44</v>
      </c>
      <c r="CR39" s="56">
        <f t="shared" si="206"/>
        <v>737</v>
      </c>
      <c r="CS39" s="60">
        <f t="shared" si="207"/>
        <v>12.17</v>
      </c>
      <c r="CT39" s="57">
        <v>0.58</v>
      </c>
      <c r="CU39" s="88">
        <f>IF(CT39="","",IF(CT39&lt;MinMaxWorkouts!$E$11,MinMaxWorkouts!$E$11,IF(CT39&gt;MinMaxWorkouts!$F$11,MinMaxWorkouts!$F$11,IF(CT39="M",MinMaxWorkouts!$F$11,CT39))))</f>
        <v>0.58</v>
      </c>
      <c r="CV39" s="89">
        <f t="shared" si="208"/>
        <v>57.99999999999999</v>
      </c>
      <c r="CW39" s="79"/>
      <c r="CX39" s="78">
        <f t="shared" si="209"/>
        <v>0</v>
      </c>
      <c r="CY39" s="80">
        <f t="shared" si="210"/>
        <v>57.99999999999999</v>
      </c>
      <c r="CZ39" s="91">
        <f t="shared" si="211"/>
        <v>0.58</v>
      </c>
      <c r="DA39" s="56">
        <f t="shared" si="212"/>
        <v>795</v>
      </c>
      <c r="DB39" s="60">
        <f t="shared" si="213"/>
        <v>13.15</v>
      </c>
      <c r="DC39" s="57">
        <v>0.51</v>
      </c>
      <c r="DD39" s="88">
        <f>IF(DC39="","",IF(DC39&lt;MinMaxWorkouts!$E$12,MinMaxWorkouts!$E$12,IF(DC39&gt;MinMaxWorkouts!$F$12,MinMaxWorkouts!$F$12,IF(DC39="M",MinMaxWorkouts!$F$12,DC39))))</f>
        <v>0.51</v>
      </c>
      <c r="DE39" s="89">
        <f t="shared" si="214"/>
        <v>51</v>
      </c>
      <c r="DF39" s="79"/>
      <c r="DG39" s="78">
        <f t="shared" si="215"/>
        <v>0</v>
      </c>
      <c r="DH39" s="80">
        <f t="shared" si="216"/>
        <v>51</v>
      </c>
      <c r="DI39" s="91">
        <f t="shared" si="217"/>
        <v>0.51</v>
      </c>
      <c r="DJ39" s="56">
        <f t="shared" si="218"/>
        <v>846</v>
      </c>
      <c r="DK39" s="60">
        <f t="shared" si="219"/>
        <v>14.06</v>
      </c>
      <c r="DL39" s="57" t="s">
        <v>382</v>
      </c>
      <c r="DM39" s="88">
        <f>IF(DL39="","",IF(DL39&lt;MinMaxWorkouts!$E$13,MinMaxWorkouts!$E$13,IF(DL39&gt;MinMaxWorkouts!$F$13,MinMaxWorkouts!$F$13,IF(DL39="M",MinMaxWorkouts!$F$13,DL39))))</f>
        <v>2</v>
      </c>
      <c r="DN39" s="89">
        <f t="shared" si="220"/>
        <v>120</v>
      </c>
      <c r="DO39" s="79"/>
      <c r="DP39" s="78">
        <f t="shared" si="221"/>
        <v>0</v>
      </c>
      <c r="DQ39" s="80">
        <f t="shared" si="222"/>
        <v>120</v>
      </c>
      <c r="DR39" s="91">
        <f t="shared" si="223"/>
        <v>2</v>
      </c>
      <c r="DS39" s="64">
        <f t="shared" si="224"/>
        <v>966</v>
      </c>
      <c r="DT39" s="65">
        <f t="shared" si="225"/>
        <v>16.06</v>
      </c>
      <c r="DU39" s="65">
        <f t="shared" si="226"/>
        <v>16.06</v>
      </c>
      <c r="DV39" s="57">
        <v>1.33</v>
      </c>
      <c r="DW39" s="88">
        <f>IF(DV39="","",IF(DV39&lt;MinMaxWorkouts!$E$14,MinMaxWorkouts!$E$14,IF(DV39&gt;MinMaxWorkouts!$F$14,MinMaxWorkouts!$F$14,IF(DV39="M",MinMaxWorkouts!$F$14,DV39))))</f>
        <v>1.33</v>
      </c>
      <c r="DX39" s="89">
        <f t="shared" si="227"/>
        <v>93</v>
      </c>
      <c r="DY39" s="79"/>
      <c r="DZ39" s="78">
        <f t="shared" si="228"/>
        <v>0</v>
      </c>
      <c r="EA39" s="80">
        <f t="shared" si="229"/>
        <v>93</v>
      </c>
      <c r="EB39" s="91">
        <f t="shared" si="230"/>
        <v>1.33</v>
      </c>
      <c r="EC39" s="56">
        <f t="shared" si="231"/>
        <v>1059</v>
      </c>
      <c r="ED39" s="57">
        <v>1.34</v>
      </c>
      <c r="EE39" s="88">
        <f>IF(ED39="","",IF(ED39&lt;MinMaxWorkouts!$E$15,MinMaxWorkouts!$E$15,IF(ED39&gt;MinMaxWorkouts!$F$15,MinMaxWorkouts!$F$15,IF(ED39="M",MinMaxWorkouts!$F$15,ED39))))</f>
        <v>1.34</v>
      </c>
      <c r="EF39" s="89">
        <f t="shared" si="232"/>
        <v>94</v>
      </c>
      <c r="EG39" s="79"/>
      <c r="EH39" s="78">
        <f t="shared" si="233"/>
        <v>0</v>
      </c>
      <c r="EI39" s="80">
        <f t="shared" si="234"/>
        <v>94</v>
      </c>
      <c r="EJ39" s="91">
        <f t="shared" si="235"/>
        <v>1.34</v>
      </c>
      <c r="EK39" s="56">
        <f t="shared" si="236"/>
        <v>1153</v>
      </c>
      <c r="EL39" s="60">
        <f t="shared" si="237"/>
        <v>19.13</v>
      </c>
      <c r="EM39" s="57">
        <v>0.44</v>
      </c>
      <c r="EN39" s="88">
        <f>IF(EM39="","",IF(EM39&lt;MinMaxWorkouts!$E$16,MinMaxWorkouts!$E$16,IF(EM39&gt;MinMaxWorkouts!$F$16,MinMaxWorkouts!$F$16,IF(EM39="M",MinMaxWorkouts!$F$16,EM39))))</f>
        <v>0.44</v>
      </c>
      <c r="EO39" s="89">
        <f t="shared" si="238"/>
        <v>44</v>
      </c>
      <c r="EP39" s="79"/>
      <c r="EQ39" s="78">
        <f t="shared" si="239"/>
        <v>0</v>
      </c>
      <c r="ER39" s="80">
        <f t="shared" si="240"/>
        <v>44</v>
      </c>
      <c r="ES39" s="91">
        <f t="shared" si="241"/>
        <v>0.44</v>
      </c>
      <c r="ET39" s="56">
        <f t="shared" si="242"/>
        <v>1197</v>
      </c>
      <c r="EU39" s="60">
        <f t="shared" si="243"/>
        <v>19.57</v>
      </c>
      <c r="EV39" s="57">
        <v>0.51</v>
      </c>
      <c r="EW39" s="77">
        <f>IF(EV39="","",IF(EV39&lt;MinMaxWorkouts!$E$17,MinMaxWorkouts!$E$17,IF(EV39&gt;MinMaxWorkouts!$F$17,MinMaxWorkouts!$F$17,IF(EV39="M",MinMaxWorkouts!$F$17,EV39))))</f>
        <v>0.51</v>
      </c>
      <c r="EX39" s="89">
        <f t="shared" si="244"/>
        <v>51</v>
      </c>
      <c r="EY39" s="79"/>
      <c r="EZ39" s="78">
        <f t="shared" si="245"/>
        <v>0</v>
      </c>
      <c r="FA39" s="80">
        <f t="shared" si="246"/>
        <v>51</v>
      </c>
      <c r="FB39" s="91">
        <f t="shared" si="247"/>
        <v>0.51</v>
      </c>
      <c r="FC39" s="56">
        <f t="shared" si="248"/>
        <v>1248</v>
      </c>
      <c r="FD39" s="60">
        <f t="shared" si="249"/>
        <v>20.48</v>
      </c>
      <c r="FE39" s="57">
        <v>0.58</v>
      </c>
      <c r="FF39" s="77">
        <f>IF(FE39="","",IF(FE39&lt;MinMaxWorkouts!$E$18,MinMaxWorkouts!$E$18,IF(FE39&gt;MinMaxWorkouts!$F$18,MinMaxWorkouts!$F$18,IF(FE39="M",MinMaxWorkouts!$F$18,FE39))))</f>
        <v>0.58</v>
      </c>
      <c r="FG39" s="89">
        <f t="shared" si="250"/>
        <v>57.99999999999999</v>
      </c>
      <c r="FH39" s="79"/>
      <c r="FI39" s="78">
        <f t="shared" si="251"/>
        <v>0</v>
      </c>
      <c r="FJ39" s="96">
        <f t="shared" si="252"/>
        <v>57.99999999999999</v>
      </c>
      <c r="FK39" s="97">
        <f t="shared" si="253"/>
        <v>0.58</v>
      </c>
      <c r="FL39" s="56">
        <f t="shared" si="254"/>
        <v>1306</v>
      </c>
      <c r="FM39" s="60">
        <f t="shared" si="255"/>
        <v>21.46</v>
      </c>
      <c r="FN39" s="61">
        <f>IF(FM39="","",RANK(FM39,FM$3:FM$49,1))</f>
        <v>39</v>
      </c>
      <c r="FO39" s="57">
        <v>1.3</v>
      </c>
      <c r="FP39" s="88">
        <f>IF(FO39="","",IF(FO39&lt;MinMaxWorkouts!$E$19,MinMaxWorkouts!$E$19,IF(FO39&gt;MinMaxWorkouts!$F$19,MinMaxWorkouts!$F$19,IF(FO39="M",MinMaxWorkouts!$F$19,FO39))))</f>
        <v>1.3</v>
      </c>
      <c r="FQ39" s="89">
        <f t="shared" si="256"/>
        <v>90</v>
      </c>
      <c r="FR39" s="79"/>
      <c r="FS39" s="78">
        <f t="shared" si="257"/>
        <v>0</v>
      </c>
      <c r="FT39" s="80">
        <f t="shared" si="258"/>
        <v>90</v>
      </c>
      <c r="FU39" s="91">
        <f t="shared" si="259"/>
        <v>1.3</v>
      </c>
      <c r="FV39" s="56">
        <f t="shared" si="260"/>
        <v>1396</v>
      </c>
      <c r="FW39" s="60">
        <f t="shared" si="261"/>
        <v>13.96</v>
      </c>
      <c r="FX39" s="57">
        <v>0.54</v>
      </c>
      <c r="FY39" s="88">
        <f>IF(FX39="","",IF(FX39&lt;MinMaxWorkouts!$E$20,MinMaxWorkouts!$E$20,IF(FX39&gt;MinMaxWorkouts!$F$20,MinMaxWorkouts!$F$20,IF(FX39="M",MinMaxWorkouts!$F$20,FX39))))</f>
        <v>0.54</v>
      </c>
      <c r="FZ39" s="89">
        <f t="shared" si="262"/>
        <v>54</v>
      </c>
      <c r="GA39" s="79"/>
      <c r="GB39" s="78">
        <f t="shared" si="263"/>
        <v>0</v>
      </c>
      <c r="GC39" s="80">
        <f t="shared" si="264"/>
        <v>54</v>
      </c>
      <c r="GD39" s="91">
        <f t="shared" si="265"/>
        <v>0.54</v>
      </c>
      <c r="GE39" s="56">
        <f t="shared" si="266"/>
        <v>1450</v>
      </c>
      <c r="GF39" s="60">
        <f t="shared" si="267"/>
        <v>14.5</v>
      </c>
      <c r="GG39" s="57">
        <v>0.44</v>
      </c>
      <c r="GH39" s="88">
        <f>IF(GG39="","",IF(GG39&lt;MinMaxWorkouts!$E$21,MinMaxWorkouts!$E$21,IF(GG39&gt;MinMaxWorkouts!$F$21,MinMaxWorkouts!$F$21,IF(GG39="M",MinMaxWorkouts!$F$21,GG39))))</f>
        <v>0.44</v>
      </c>
      <c r="GI39" s="89">
        <f t="shared" si="290"/>
        <v>44</v>
      </c>
      <c r="GJ39" s="79"/>
      <c r="GK39" s="78">
        <f t="shared" si="268"/>
        <v>0</v>
      </c>
      <c r="GL39" s="80">
        <f t="shared" si="269"/>
        <v>44</v>
      </c>
      <c r="GM39" s="91">
        <f t="shared" si="270"/>
        <v>0.44</v>
      </c>
      <c r="GN39" s="56">
        <f t="shared" si="271"/>
        <v>1494</v>
      </c>
      <c r="GO39" s="60">
        <f t="shared" si="272"/>
        <v>14.94</v>
      </c>
      <c r="GP39" s="57">
        <v>1.34</v>
      </c>
      <c r="GQ39" s="88">
        <f>IF(GP39="","",IF(GP39&lt;MinMaxWorkouts!$E$22,MinMaxWorkouts!$E$22,IF(GP39&gt;MinMaxWorkouts!$F$22,MinMaxWorkouts!$F$22,IF(GP39="M",MinMaxWorkouts!$F$22,GP39))))</f>
        <v>1.34</v>
      </c>
      <c r="GR39" s="89">
        <f t="shared" si="291"/>
        <v>94</v>
      </c>
      <c r="GS39" s="79"/>
      <c r="GT39" s="78">
        <f t="shared" si="273"/>
        <v>0</v>
      </c>
      <c r="GU39" s="80">
        <f t="shared" si="274"/>
        <v>94</v>
      </c>
      <c r="GV39" s="91">
        <f t="shared" si="275"/>
        <v>1.34</v>
      </c>
      <c r="GW39" s="56">
        <f t="shared" si="276"/>
        <v>1588</v>
      </c>
      <c r="GX39" s="60">
        <f t="shared" si="277"/>
        <v>15.88</v>
      </c>
      <c r="GY39" s="57">
        <v>0.51</v>
      </c>
      <c r="GZ39" s="88">
        <f>IF(GY39="","",IF(GY39&lt;MinMaxWorkouts!$E$23,MinMaxWorkouts!$E$23,IF(GY39&gt;MinMaxWorkouts!$F$23,MinMaxWorkouts!$F$23,IF(GY39="M",MinMaxWorkouts!$F$23,GY39))))</f>
        <v>0.51</v>
      </c>
      <c r="HA39" s="89">
        <f t="shared" si="292"/>
        <v>51</v>
      </c>
      <c r="HB39" s="79"/>
      <c r="HC39" s="78">
        <f t="shared" si="278"/>
        <v>0</v>
      </c>
      <c r="HD39" s="80">
        <f t="shared" si="279"/>
        <v>51</v>
      </c>
      <c r="HE39" s="91">
        <f t="shared" si="280"/>
        <v>0.51</v>
      </c>
      <c r="HF39" s="56">
        <f t="shared" si="281"/>
        <v>1639</v>
      </c>
      <c r="HG39" s="60">
        <f t="shared" si="282"/>
        <v>16.39</v>
      </c>
      <c r="HH39" s="57">
        <v>0.44</v>
      </c>
      <c r="HI39" s="88">
        <f>IF(HH39="","",IF(HH39&lt;MinMaxWorkouts!$E$24,MinMaxWorkouts!$E$24,IF(HH39&gt;MinMaxWorkouts!$F$24,MinMaxWorkouts!$F$24,IF(HH39="M",MinMaxWorkouts!$F$24,HH39))))</f>
        <v>0.44</v>
      </c>
      <c r="HJ39" s="89">
        <f t="shared" si="283"/>
        <v>44</v>
      </c>
      <c r="HK39" s="79"/>
      <c r="HL39" s="78">
        <f t="shared" si="284"/>
        <v>0</v>
      </c>
      <c r="HM39" s="80">
        <f t="shared" si="285"/>
        <v>44</v>
      </c>
      <c r="HN39" s="91">
        <f t="shared" si="286"/>
        <v>0.44</v>
      </c>
      <c r="HO39" s="99"/>
      <c r="HP39" s="58"/>
      <c r="HQ39" s="42">
        <f t="shared" si="287"/>
        <v>1683</v>
      </c>
      <c r="HR39" s="57"/>
      <c r="HS39" s="66">
        <f t="shared" si="288"/>
        <v>28.03</v>
      </c>
      <c r="HT39" s="67">
        <v>10</v>
      </c>
      <c r="HU39" s="68">
        <f>IF(B39="","DNS",IF(HS39="","DNF",RANK(HS39,HS$3:HS$49,1)))</f>
        <v>37</v>
      </c>
      <c r="HV39" s="68">
        <f t="shared" si="289"/>
        <v>37</v>
      </c>
    </row>
    <row r="40" spans="1:230" ht="15.75">
      <c r="A40" s="112">
        <v>34</v>
      </c>
      <c r="B40" s="54">
        <f t="shared" si="147"/>
        <v>340</v>
      </c>
      <c r="C40" s="129" t="s">
        <v>277</v>
      </c>
      <c r="D40" s="130" t="str">
        <f>IF(C40="","",LEFT(C40,1))</f>
        <v>C</v>
      </c>
      <c r="E40" s="130">
        <f t="shared" si="148"/>
        <v>5</v>
      </c>
      <c r="F40" s="130" t="str">
        <f t="shared" si="149"/>
        <v> Williamson</v>
      </c>
      <c r="G40" s="131" t="s">
        <v>376</v>
      </c>
      <c r="H40" s="78" t="str">
        <f t="shared" si="150"/>
        <v>M</v>
      </c>
      <c r="I40" s="130">
        <f t="shared" si="151"/>
        <v>8</v>
      </c>
      <c r="J40" s="78" t="str">
        <f t="shared" si="152"/>
        <v> Gakin</v>
      </c>
      <c r="K40" s="130" t="str">
        <f t="shared" si="153"/>
        <v>C. Williamson/M. Gakin</v>
      </c>
      <c r="L40" s="132" t="s">
        <v>327</v>
      </c>
      <c r="M40" s="122" t="s">
        <v>361</v>
      </c>
      <c r="N40" s="123">
        <v>1</v>
      </c>
      <c r="O40" s="135">
        <f>O39+MinMaxWorkouts!J$2</f>
        <v>0.4430555555555555</v>
      </c>
      <c r="P40" s="55"/>
      <c r="Q40" s="56">
        <f t="shared" si="154"/>
        <v>0</v>
      </c>
      <c r="R40" s="57">
        <v>0.53</v>
      </c>
      <c r="S40" s="77">
        <f>IF(R40="","",IF(R40&lt;MinMaxWorkouts!$E$2,MinMaxWorkouts!$E$2,IF(R40&gt;MinMaxWorkouts!$F$2,MinMaxWorkouts!$F$2,IF(R40="M",MinMaxWorkouts!$D$2,R40))))</f>
        <v>0.53</v>
      </c>
      <c r="T40" s="78">
        <f t="shared" si="155"/>
        <v>53</v>
      </c>
      <c r="U40" s="79"/>
      <c r="V40" s="78">
        <f t="shared" si="156"/>
        <v>0</v>
      </c>
      <c r="W40" s="80">
        <f t="shared" si="157"/>
        <v>53</v>
      </c>
      <c r="X40" s="81">
        <f t="shared" si="158"/>
        <v>0.53</v>
      </c>
      <c r="Y40" s="57">
        <v>0.56</v>
      </c>
      <c r="Z40" s="77">
        <f>IF(Y40="","",IF(Y40&lt;MinMaxWorkouts!$E$3,MinMaxWorkouts!$E$3,IF(Y40&gt;MinMaxWorkouts!$F$3,MinMaxWorkouts!$F$3,IF(Y40="M",MinMaxWorkouts!$F$3,Y40))))</f>
        <v>0.56</v>
      </c>
      <c r="AA40" s="78">
        <f t="shared" si="159"/>
        <v>56.00000000000001</v>
      </c>
      <c r="AB40" s="79"/>
      <c r="AC40" s="78">
        <f t="shared" si="160"/>
        <v>0</v>
      </c>
      <c r="AD40" s="80">
        <f t="shared" si="161"/>
        <v>56.00000000000001</v>
      </c>
      <c r="AE40" s="81">
        <f t="shared" si="162"/>
        <v>0.56</v>
      </c>
      <c r="AF40" s="56">
        <f t="shared" si="163"/>
        <v>109</v>
      </c>
      <c r="AG40" s="60">
        <f t="shared" si="164"/>
        <v>1.49</v>
      </c>
      <c r="AH40" s="57">
        <v>1.11</v>
      </c>
      <c r="AI40" s="104">
        <f>IF(AH40="","",IF(AH40&lt;MinMaxWorkouts!$E$4,MinMaxWorkouts!$E$4,IF(AH40&gt;MinMaxWorkouts!$F$4,MinMaxWorkouts!$F$4,IF(AH40="M",MinMaxWorkouts!$F$4,AH40))))</f>
        <v>1.11</v>
      </c>
      <c r="AJ40" s="78">
        <f t="shared" si="165"/>
        <v>71.00000000000001</v>
      </c>
      <c r="AK40" s="79"/>
      <c r="AL40" s="78">
        <f t="shared" si="166"/>
        <v>0</v>
      </c>
      <c r="AM40" s="80">
        <f t="shared" si="167"/>
        <v>71.00000000000001</v>
      </c>
      <c r="AN40" s="81">
        <f t="shared" si="168"/>
        <v>1.11</v>
      </c>
      <c r="AO40" s="56">
        <f t="shared" si="169"/>
        <v>180</v>
      </c>
      <c r="AP40" s="60">
        <f t="shared" si="170"/>
        <v>3</v>
      </c>
      <c r="AQ40" s="59">
        <v>1.05</v>
      </c>
      <c r="AR40" s="104">
        <f>IF(AQ40="","",IF(AQ40&lt;MinMaxWorkouts!$E$5,MinMaxWorkouts!$E$5,IF(AQ40&gt;MinMaxWorkouts!$F$5,MinMaxWorkouts!$F$5,IF(AQ40="M",MinMaxWorkouts!$F$5,AQ40))))</f>
        <v>1.05</v>
      </c>
      <c r="AS40" s="78">
        <f t="shared" si="171"/>
        <v>65</v>
      </c>
      <c r="AT40" s="79"/>
      <c r="AU40" s="78">
        <f t="shared" si="172"/>
        <v>0</v>
      </c>
      <c r="AV40" s="80">
        <f t="shared" si="173"/>
        <v>65</v>
      </c>
      <c r="AW40" s="81">
        <f t="shared" si="174"/>
        <v>1.05</v>
      </c>
      <c r="AX40" s="56">
        <f t="shared" si="175"/>
        <v>245</v>
      </c>
      <c r="AY40" s="62">
        <f t="shared" si="176"/>
        <v>4.05</v>
      </c>
      <c r="AZ40" s="57">
        <v>1.26</v>
      </c>
      <c r="BA40" s="77">
        <f>IF(AZ40="","",IF(AZ40&lt;MinMaxWorkouts!$E$6,MinMaxWorkouts!$E$6,IF(AZ40&gt;MinMaxWorkouts!$F$6,MinMaxWorkouts!$F$6,IF(AZ40="M",MinMaxWorkouts!$F$6,AZ40))))</f>
        <v>1.26</v>
      </c>
      <c r="BB40" s="78">
        <f t="shared" si="177"/>
        <v>86</v>
      </c>
      <c r="BC40" s="79"/>
      <c r="BD40" s="78">
        <f t="shared" si="178"/>
        <v>0</v>
      </c>
      <c r="BE40" s="80">
        <f t="shared" si="179"/>
        <v>86</v>
      </c>
      <c r="BF40" s="83">
        <f t="shared" si="180"/>
        <v>1.26</v>
      </c>
      <c r="BG40" s="56">
        <f t="shared" si="181"/>
        <v>331</v>
      </c>
      <c r="BH40" s="62">
        <f t="shared" si="182"/>
        <v>5.31</v>
      </c>
      <c r="BI40" s="100">
        <f t="shared" si="183"/>
        <v>28</v>
      </c>
      <c r="BJ40" s="57">
        <v>1.53</v>
      </c>
      <c r="BK40" s="77">
        <f>IF(BJ40="","",IF(BJ40&lt;MinMaxWorkouts!$E$7,MinMaxWorkouts!$E$7,IF(BJ40&gt;MinMaxWorkouts!$F$7,MinMaxWorkouts!$F$7,IF(BJ40="M",MinMaxWorkouts!$F$7,BJ40))))</f>
        <v>1.53</v>
      </c>
      <c r="BL40" s="78">
        <f t="shared" si="184"/>
        <v>113</v>
      </c>
      <c r="BM40" s="79"/>
      <c r="BN40" s="78">
        <f t="shared" si="185"/>
        <v>0</v>
      </c>
      <c r="BO40" s="80">
        <f t="shared" si="186"/>
        <v>113</v>
      </c>
      <c r="BP40" s="83">
        <f t="shared" si="187"/>
        <v>1.53</v>
      </c>
      <c r="BQ40" s="56">
        <f t="shared" si="188"/>
        <v>444</v>
      </c>
      <c r="BR40" s="60">
        <f t="shared" si="189"/>
        <v>7.24</v>
      </c>
      <c r="BS40" s="57">
        <v>1.48</v>
      </c>
      <c r="BT40" s="77">
        <f>IF(BS40="","",IF(BS40&lt;MinMaxWorkouts!$E$8,MinMaxWorkouts!$E$8,IF(BS40&gt;MinMaxWorkouts!$F$8,MinMaxWorkouts!$F$8,IF(BS40="M",MinMaxWorkouts!$F$8,BS40))))</f>
        <v>1.48</v>
      </c>
      <c r="BU40" s="78">
        <f t="shared" si="190"/>
        <v>108</v>
      </c>
      <c r="BV40" s="79"/>
      <c r="BW40" s="78">
        <f t="shared" si="191"/>
        <v>0</v>
      </c>
      <c r="BX40" s="80">
        <f t="shared" si="192"/>
        <v>108</v>
      </c>
      <c r="BY40" s="85">
        <f t="shared" si="193"/>
        <v>1.48</v>
      </c>
      <c r="BZ40" s="56">
        <f t="shared" si="194"/>
        <v>552</v>
      </c>
      <c r="CA40" s="63">
        <f t="shared" si="195"/>
        <v>9.12</v>
      </c>
      <c r="CB40" s="57">
        <v>0.51</v>
      </c>
      <c r="CC40" s="88">
        <f>IF(CB40="","",IF(CB40&lt;MinMaxWorkouts!$E$9,MinMaxWorkouts!$E$9,IF(CB40&gt;MinMaxWorkouts!$F$9,MinMaxWorkouts!$F$9,IF(CB40="M",MinMaxWorkouts!$F$9,CB40))))</f>
        <v>0.51</v>
      </c>
      <c r="CD40" s="89">
        <f t="shared" si="196"/>
        <v>51</v>
      </c>
      <c r="CE40" s="79"/>
      <c r="CF40" s="78">
        <f t="shared" si="197"/>
        <v>0</v>
      </c>
      <c r="CG40" s="80">
        <f t="shared" si="198"/>
        <v>51</v>
      </c>
      <c r="CH40" s="85">
        <f t="shared" si="199"/>
        <v>0.51</v>
      </c>
      <c r="CI40" s="56">
        <f t="shared" si="200"/>
        <v>603</v>
      </c>
      <c r="CJ40" s="60">
        <f t="shared" si="201"/>
        <v>10.03</v>
      </c>
      <c r="CK40" s="57">
        <v>0.58</v>
      </c>
      <c r="CL40" s="88">
        <f>IF(CK40="","",IF(CK40&lt;MinMaxWorkouts!$E$10,MinMaxWorkouts!$E$10,IF(CK40&gt;MinMaxWorkouts!$F$10,MinMaxWorkouts!$F$10,IF(CK40="M",MinMaxWorkouts!$F$10,CK40))))</f>
        <v>0.58</v>
      </c>
      <c r="CM40" s="89">
        <f t="shared" si="202"/>
        <v>57.99999999999999</v>
      </c>
      <c r="CN40" s="79"/>
      <c r="CO40" s="78">
        <f t="shared" si="203"/>
        <v>0</v>
      </c>
      <c r="CP40" s="80">
        <f t="shared" si="204"/>
        <v>57.99999999999999</v>
      </c>
      <c r="CQ40" s="85">
        <f t="shared" si="205"/>
        <v>0.58</v>
      </c>
      <c r="CR40" s="56">
        <f t="shared" si="206"/>
        <v>661</v>
      </c>
      <c r="CS40" s="60">
        <f t="shared" si="207"/>
        <v>11.01</v>
      </c>
      <c r="CT40" s="57">
        <v>1.08</v>
      </c>
      <c r="CU40" s="88">
        <f>IF(CT40="","",IF(CT40&lt;MinMaxWorkouts!$E$11,MinMaxWorkouts!$E$11,IF(CT40&gt;MinMaxWorkouts!$F$11,MinMaxWorkouts!$F$11,IF(CT40="M",MinMaxWorkouts!$F$11,CT40))))</f>
        <v>1.08</v>
      </c>
      <c r="CV40" s="89">
        <f t="shared" si="208"/>
        <v>68</v>
      </c>
      <c r="CW40" s="79"/>
      <c r="CX40" s="78">
        <f t="shared" si="209"/>
        <v>0</v>
      </c>
      <c r="CY40" s="80">
        <f t="shared" si="210"/>
        <v>68</v>
      </c>
      <c r="CZ40" s="91">
        <f t="shared" si="211"/>
        <v>1.08</v>
      </c>
      <c r="DA40" s="56">
        <f t="shared" si="212"/>
        <v>729</v>
      </c>
      <c r="DB40" s="60">
        <f t="shared" si="213"/>
        <v>12.09</v>
      </c>
      <c r="DC40" s="57">
        <v>1.02</v>
      </c>
      <c r="DD40" s="88">
        <f>IF(DC40="","",IF(DC40&lt;MinMaxWorkouts!$E$12,MinMaxWorkouts!$E$12,IF(DC40&gt;MinMaxWorkouts!$F$12,MinMaxWorkouts!$F$12,IF(DC40="M",MinMaxWorkouts!$F$12,DC40))))</f>
        <v>1.02</v>
      </c>
      <c r="DE40" s="89">
        <f t="shared" si="214"/>
        <v>62</v>
      </c>
      <c r="DF40" s="79"/>
      <c r="DG40" s="78">
        <f t="shared" si="215"/>
        <v>0</v>
      </c>
      <c r="DH40" s="80">
        <f t="shared" si="216"/>
        <v>62</v>
      </c>
      <c r="DI40" s="91">
        <f t="shared" si="217"/>
        <v>1.02</v>
      </c>
      <c r="DJ40" s="56">
        <f t="shared" si="218"/>
        <v>791</v>
      </c>
      <c r="DK40" s="60">
        <f t="shared" si="219"/>
        <v>13.11</v>
      </c>
      <c r="DL40" s="57">
        <v>1.1</v>
      </c>
      <c r="DM40" s="88">
        <f>IF(DL40="","",IF(DL40&lt;MinMaxWorkouts!$E$13,MinMaxWorkouts!$E$13,IF(DL40&gt;MinMaxWorkouts!$F$13,MinMaxWorkouts!$F$13,IF(DL40="M",MinMaxWorkouts!$F$13,DL40))))</f>
        <v>1.1</v>
      </c>
      <c r="DN40" s="89">
        <f t="shared" si="220"/>
        <v>70.00000000000001</v>
      </c>
      <c r="DO40" s="79"/>
      <c r="DP40" s="78">
        <f t="shared" si="221"/>
        <v>0</v>
      </c>
      <c r="DQ40" s="80">
        <f t="shared" si="222"/>
        <v>70.00000000000001</v>
      </c>
      <c r="DR40" s="91">
        <f t="shared" si="223"/>
        <v>1.1</v>
      </c>
      <c r="DS40" s="64">
        <f t="shared" si="224"/>
        <v>861</v>
      </c>
      <c r="DT40" s="65">
        <f t="shared" si="225"/>
        <v>14.21</v>
      </c>
      <c r="DU40" s="65">
        <f t="shared" si="226"/>
        <v>14.21</v>
      </c>
      <c r="DV40" s="57">
        <v>1.46</v>
      </c>
      <c r="DW40" s="88">
        <f>IF(DV40="","",IF(DV40&lt;MinMaxWorkouts!$E$14,MinMaxWorkouts!$E$14,IF(DV40&gt;MinMaxWorkouts!$F$14,MinMaxWorkouts!$F$14,IF(DV40="M",MinMaxWorkouts!$F$14,DV40))))</f>
        <v>1.46</v>
      </c>
      <c r="DX40" s="89">
        <f t="shared" si="227"/>
        <v>106</v>
      </c>
      <c r="DY40" s="79"/>
      <c r="DZ40" s="78">
        <f t="shared" si="228"/>
        <v>0</v>
      </c>
      <c r="EA40" s="80">
        <f t="shared" si="229"/>
        <v>106</v>
      </c>
      <c r="EB40" s="91">
        <f t="shared" si="230"/>
        <v>1.46</v>
      </c>
      <c r="EC40" s="56">
        <f t="shared" si="231"/>
        <v>967</v>
      </c>
      <c r="ED40" s="57">
        <v>1.47</v>
      </c>
      <c r="EE40" s="88">
        <f>IF(ED40="","",IF(ED40&lt;MinMaxWorkouts!$E$15,MinMaxWorkouts!$E$15,IF(ED40&gt;MinMaxWorkouts!$F$15,MinMaxWorkouts!$F$15,IF(ED40="M",MinMaxWorkouts!$F$15,ED40))))</f>
        <v>1.47</v>
      </c>
      <c r="EF40" s="89">
        <f t="shared" si="232"/>
        <v>107</v>
      </c>
      <c r="EG40" s="79"/>
      <c r="EH40" s="78">
        <f t="shared" si="233"/>
        <v>0</v>
      </c>
      <c r="EI40" s="80">
        <f t="shared" si="234"/>
        <v>107</v>
      </c>
      <c r="EJ40" s="91">
        <f t="shared" si="235"/>
        <v>1.47</v>
      </c>
      <c r="EK40" s="56">
        <f t="shared" si="236"/>
        <v>1074</v>
      </c>
      <c r="EL40" s="60">
        <f t="shared" si="237"/>
        <v>17.54</v>
      </c>
      <c r="EM40" s="57">
        <v>0.52</v>
      </c>
      <c r="EN40" s="88">
        <f>IF(EM40="","",IF(EM40&lt;MinMaxWorkouts!$E$16,MinMaxWorkouts!$E$16,IF(EM40&gt;MinMaxWorkouts!$F$16,MinMaxWorkouts!$F$16,IF(EM40="M",MinMaxWorkouts!$F$16,EM40))))</f>
        <v>0.52</v>
      </c>
      <c r="EO40" s="89">
        <f t="shared" si="238"/>
        <v>52</v>
      </c>
      <c r="EP40" s="79"/>
      <c r="EQ40" s="78">
        <f t="shared" si="239"/>
        <v>0</v>
      </c>
      <c r="ER40" s="80">
        <f t="shared" si="240"/>
        <v>52</v>
      </c>
      <c r="ES40" s="91">
        <f t="shared" si="241"/>
        <v>0.52</v>
      </c>
      <c r="ET40" s="56">
        <f t="shared" si="242"/>
        <v>1126</v>
      </c>
      <c r="EU40" s="60">
        <f t="shared" si="243"/>
        <v>18.46</v>
      </c>
      <c r="EV40" s="57">
        <v>1</v>
      </c>
      <c r="EW40" s="77">
        <f>IF(EV40="","",IF(EV40&lt;MinMaxWorkouts!$E$17,MinMaxWorkouts!$E$17,IF(EV40&gt;MinMaxWorkouts!$F$17,MinMaxWorkouts!$F$17,IF(EV40="M",MinMaxWorkouts!$F$17,EV40))))</f>
        <v>1</v>
      </c>
      <c r="EX40" s="89">
        <f t="shared" si="244"/>
        <v>60</v>
      </c>
      <c r="EY40" s="79"/>
      <c r="EZ40" s="78">
        <f t="shared" si="245"/>
        <v>0</v>
      </c>
      <c r="FA40" s="80">
        <f t="shared" si="246"/>
        <v>60</v>
      </c>
      <c r="FB40" s="91">
        <f t="shared" si="247"/>
        <v>1</v>
      </c>
      <c r="FC40" s="56">
        <f t="shared" si="248"/>
        <v>1186</v>
      </c>
      <c r="FD40" s="60">
        <f t="shared" si="249"/>
        <v>19.46</v>
      </c>
      <c r="FE40" s="57">
        <v>1.09</v>
      </c>
      <c r="FF40" s="77">
        <f>IF(FE40="","",IF(FE40&lt;MinMaxWorkouts!$E$18,MinMaxWorkouts!$E$18,IF(FE40&gt;MinMaxWorkouts!$F$18,MinMaxWorkouts!$F$18,IF(FE40="M",MinMaxWorkouts!$F$18,FE40))))</f>
        <v>1.09</v>
      </c>
      <c r="FG40" s="89">
        <f t="shared" si="250"/>
        <v>69</v>
      </c>
      <c r="FH40" s="79"/>
      <c r="FI40" s="78">
        <f t="shared" si="251"/>
        <v>0</v>
      </c>
      <c r="FJ40" s="96">
        <f t="shared" si="252"/>
        <v>69</v>
      </c>
      <c r="FK40" s="97">
        <f t="shared" si="253"/>
        <v>1.09</v>
      </c>
      <c r="FL40" s="56">
        <f t="shared" si="254"/>
        <v>1255</v>
      </c>
      <c r="FM40" s="60">
        <f t="shared" si="255"/>
        <v>20.55</v>
      </c>
      <c r="FN40" s="61">
        <f>IF(FM40="","",RANK(FM40,FM$3:FM$49,1))</f>
        <v>37</v>
      </c>
      <c r="FO40" s="57">
        <v>1.47</v>
      </c>
      <c r="FP40" s="88">
        <f>IF(FO40="","",IF(FO40&lt;MinMaxWorkouts!$E$19,MinMaxWorkouts!$E$19,IF(FO40&gt;MinMaxWorkouts!$F$19,MinMaxWorkouts!$F$19,IF(FO40="M",MinMaxWorkouts!$F$19,FO40))))</f>
        <v>1.47</v>
      </c>
      <c r="FQ40" s="89">
        <f t="shared" si="256"/>
        <v>107</v>
      </c>
      <c r="FR40" s="79"/>
      <c r="FS40" s="78">
        <f t="shared" si="257"/>
        <v>0</v>
      </c>
      <c r="FT40" s="80">
        <f t="shared" si="258"/>
        <v>107</v>
      </c>
      <c r="FU40" s="91">
        <f t="shared" si="259"/>
        <v>1.47</v>
      </c>
      <c r="FV40" s="56">
        <f t="shared" si="260"/>
        <v>1362</v>
      </c>
      <c r="FW40" s="60">
        <f t="shared" si="261"/>
        <v>13.62</v>
      </c>
      <c r="FX40" s="57">
        <v>0.58</v>
      </c>
      <c r="FY40" s="88">
        <f>IF(FX40="","",IF(FX40&lt;MinMaxWorkouts!$E$20,MinMaxWorkouts!$E$20,IF(FX40&gt;MinMaxWorkouts!$F$20,MinMaxWorkouts!$F$20,IF(FX40="M",MinMaxWorkouts!$F$20,FX40))))</f>
        <v>0.58</v>
      </c>
      <c r="FZ40" s="89">
        <f t="shared" si="262"/>
        <v>57.99999999999999</v>
      </c>
      <c r="GA40" s="79"/>
      <c r="GB40" s="78">
        <f t="shared" si="263"/>
        <v>0</v>
      </c>
      <c r="GC40" s="80">
        <f t="shared" si="264"/>
        <v>57.99999999999999</v>
      </c>
      <c r="GD40" s="91">
        <f t="shared" si="265"/>
        <v>0.58</v>
      </c>
      <c r="GE40" s="56">
        <f t="shared" si="266"/>
        <v>1420</v>
      </c>
      <c r="GF40" s="60">
        <f t="shared" si="267"/>
        <v>14.2</v>
      </c>
      <c r="GG40" s="57">
        <v>0.55</v>
      </c>
      <c r="GH40" s="88">
        <f>IF(GG40="","",IF(GG40&lt;MinMaxWorkouts!$E$21,MinMaxWorkouts!$E$21,IF(GG40&gt;MinMaxWorkouts!$F$21,MinMaxWorkouts!$F$21,IF(GG40="M",MinMaxWorkouts!$F$21,GG40))))</f>
        <v>0.55</v>
      </c>
      <c r="GI40" s="89">
        <f t="shared" si="290"/>
        <v>55.00000000000001</v>
      </c>
      <c r="GJ40" s="79"/>
      <c r="GK40" s="78">
        <f t="shared" si="268"/>
        <v>0</v>
      </c>
      <c r="GL40" s="80">
        <f t="shared" si="269"/>
        <v>55.00000000000001</v>
      </c>
      <c r="GM40" s="91">
        <f t="shared" si="270"/>
        <v>0.55</v>
      </c>
      <c r="GN40" s="56">
        <f t="shared" si="271"/>
        <v>1475</v>
      </c>
      <c r="GO40" s="60">
        <f t="shared" si="272"/>
        <v>14.75</v>
      </c>
      <c r="GP40" s="57">
        <v>1.47</v>
      </c>
      <c r="GQ40" s="88">
        <f>IF(GP40="","",IF(GP40&lt;MinMaxWorkouts!$E$22,MinMaxWorkouts!$E$22,IF(GP40&gt;MinMaxWorkouts!$F$22,MinMaxWorkouts!$F$22,IF(GP40="M",MinMaxWorkouts!$F$22,GP40))))</f>
        <v>1.47</v>
      </c>
      <c r="GR40" s="89">
        <f t="shared" si="291"/>
        <v>107</v>
      </c>
      <c r="GS40" s="79"/>
      <c r="GT40" s="78">
        <f t="shared" si="273"/>
        <v>0</v>
      </c>
      <c r="GU40" s="80">
        <f t="shared" si="274"/>
        <v>107</v>
      </c>
      <c r="GV40" s="91">
        <f t="shared" si="275"/>
        <v>1.47</v>
      </c>
      <c r="GW40" s="56">
        <f t="shared" si="276"/>
        <v>1582</v>
      </c>
      <c r="GX40" s="60">
        <f t="shared" si="277"/>
        <v>15.82</v>
      </c>
      <c r="GY40" s="57">
        <v>1.02</v>
      </c>
      <c r="GZ40" s="88">
        <f>IF(GY40="","",IF(GY40&lt;MinMaxWorkouts!$E$23,MinMaxWorkouts!$E$23,IF(GY40&gt;MinMaxWorkouts!$F$23,MinMaxWorkouts!$F$23,IF(GY40="M",MinMaxWorkouts!$F$23,GY40))))</f>
        <v>1.02</v>
      </c>
      <c r="HA40" s="89">
        <f t="shared" si="292"/>
        <v>62</v>
      </c>
      <c r="HB40" s="79"/>
      <c r="HC40" s="78">
        <f t="shared" si="278"/>
        <v>0</v>
      </c>
      <c r="HD40" s="80">
        <f t="shared" si="279"/>
        <v>62</v>
      </c>
      <c r="HE40" s="91">
        <f t="shared" si="280"/>
        <v>1.02</v>
      </c>
      <c r="HF40" s="56">
        <f t="shared" si="281"/>
        <v>1644</v>
      </c>
      <c r="HG40" s="60">
        <f t="shared" si="282"/>
        <v>16.84</v>
      </c>
      <c r="HH40" s="57">
        <v>0.58</v>
      </c>
      <c r="HI40" s="88">
        <f>IF(HH40="","",IF(HH40&lt;MinMaxWorkouts!$E$24,MinMaxWorkouts!$E$24,IF(HH40&gt;MinMaxWorkouts!$F$24,MinMaxWorkouts!$F$24,IF(HH40="M",MinMaxWorkouts!$F$24,HH40))))</f>
        <v>0.58</v>
      </c>
      <c r="HJ40" s="89">
        <f t="shared" si="283"/>
        <v>57.99999999999999</v>
      </c>
      <c r="HK40" s="79"/>
      <c r="HL40" s="78">
        <f t="shared" si="284"/>
        <v>0</v>
      </c>
      <c r="HM40" s="80">
        <f t="shared" si="285"/>
        <v>57.99999999999999</v>
      </c>
      <c r="HN40" s="91">
        <f t="shared" si="286"/>
        <v>0.58</v>
      </c>
      <c r="HO40" s="99"/>
      <c r="HP40" s="58"/>
      <c r="HQ40" s="42">
        <f t="shared" si="287"/>
        <v>1702</v>
      </c>
      <c r="HR40" s="57"/>
      <c r="HS40" s="66">
        <f t="shared" si="288"/>
        <v>28.22</v>
      </c>
      <c r="HT40" s="67">
        <v>12</v>
      </c>
      <c r="HU40" s="68">
        <f>IF(B40="","DNS",IF(HS40="","DNF",RANK(HS40,HS$3:HS$49,1)))</f>
        <v>38</v>
      </c>
      <c r="HV40" s="68">
        <f t="shared" si="289"/>
        <v>38</v>
      </c>
    </row>
    <row r="41" spans="1:230" ht="15.75">
      <c r="A41" s="112">
        <v>20</v>
      </c>
      <c r="B41" s="54">
        <f t="shared" si="147"/>
        <v>200</v>
      </c>
      <c r="C41" s="129" t="s">
        <v>250</v>
      </c>
      <c r="D41" s="130" t="str">
        <f>IF(C41="","",LEFT(C41,1))</f>
        <v>S</v>
      </c>
      <c r="E41" s="130">
        <f t="shared" si="148"/>
        <v>7</v>
      </c>
      <c r="F41" s="130" t="str">
        <f t="shared" si="149"/>
        <v> Matthewson</v>
      </c>
      <c r="G41" s="131" t="s">
        <v>251</v>
      </c>
      <c r="H41" s="78" t="str">
        <f t="shared" si="150"/>
        <v>R</v>
      </c>
      <c r="I41" s="130">
        <f t="shared" si="151"/>
        <v>7</v>
      </c>
      <c r="J41" s="78" t="str">
        <f t="shared" si="152"/>
        <v> Matthewson</v>
      </c>
      <c r="K41" s="130" t="str">
        <f t="shared" si="153"/>
        <v>S. Matthewson/R. Matthewson</v>
      </c>
      <c r="L41" s="132" t="s">
        <v>319</v>
      </c>
      <c r="M41" s="122" t="s">
        <v>349</v>
      </c>
      <c r="N41" s="123">
        <v>3</v>
      </c>
      <c r="O41" s="135">
        <f>O40+MinMaxWorkouts!J$2</f>
        <v>0.4437499999999999</v>
      </c>
      <c r="P41" s="55"/>
      <c r="Q41" s="56">
        <f t="shared" si="154"/>
        <v>0</v>
      </c>
      <c r="R41" s="57">
        <v>0.54</v>
      </c>
      <c r="S41" s="77">
        <f>IF(R41="","",IF(R41&lt;MinMaxWorkouts!$E$2,MinMaxWorkouts!$E$2,IF(R41&gt;MinMaxWorkouts!$F$2,MinMaxWorkouts!$F$2,IF(R41="M",MinMaxWorkouts!$D$2,R41))))</f>
        <v>0.54</v>
      </c>
      <c r="T41" s="78">
        <f t="shared" si="155"/>
        <v>54</v>
      </c>
      <c r="U41" s="79"/>
      <c r="V41" s="78">
        <f t="shared" si="156"/>
        <v>0</v>
      </c>
      <c r="W41" s="80">
        <f t="shared" si="157"/>
        <v>54</v>
      </c>
      <c r="X41" s="81">
        <f t="shared" si="158"/>
        <v>0.54</v>
      </c>
      <c r="Y41" s="57" t="s">
        <v>382</v>
      </c>
      <c r="Z41" s="77">
        <f>IF(Y41="","",IF(Y41&lt;MinMaxWorkouts!$E$3,MinMaxWorkouts!$E$3,IF(Y41&gt;MinMaxWorkouts!$F$3,MinMaxWorkouts!$F$3,IF(Y41="M",MinMaxWorkouts!$F$3,Y41))))</f>
        <v>2</v>
      </c>
      <c r="AA41" s="78">
        <f t="shared" si="159"/>
        <v>120</v>
      </c>
      <c r="AB41" s="79"/>
      <c r="AC41" s="78">
        <f t="shared" si="160"/>
        <v>0</v>
      </c>
      <c r="AD41" s="80">
        <f t="shared" si="161"/>
        <v>120</v>
      </c>
      <c r="AE41" s="81">
        <f t="shared" si="162"/>
        <v>2</v>
      </c>
      <c r="AF41" s="56">
        <f t="shared" si="163"/>
        <v>174</v>
      </c>
      <c r="AG41" s="60">
        <f t="shared" si="164"/>
        <v>2.54</v>
      </c>
      <c r="AH41" s="57">
        <v>1.11</v>
      </c>
      <c r="AI41" s="104">
        <f>IF(AH41="","",IF(AH41&lt;MinMaxWorkouts!$E$4,MinMaxWorkouts!$E$4,IF(AH41&gt;MinMaxWorkouts!$F$4,MinMaxWorkouts!$F$4,IF(AH41="M",MinMaxWorkouts!$F$4,AH41))))</f>
        <v>1.11</v>
      </c>
      <c r="AJ41" s="78">
        <f t="shared" si="165"/>
        <v>71.00000000000001</v>
      </c>
      <c r="AK41" s="79"/>
      <c r="AL41" s="78">
        <f t="shared" si="166"/>
        <v>0</v>
      </c>
      <c r="AM41" s="80">
        <f t="shared" si="167"/>
        <v>71.00000000000001</v>
      </c>
      <c r="AN41" s="81">
        <f t="shared" si="168"/>
        <v>1.11</v>
      </c>
      <c r="AO41" s="56">
        <f t="shared" si="169"/>
        <v>245</v>
      </c>
      <c r="AP41" s="60">
        <f t="shared" si="170"/>
        <v>4.05</v>
      </c>
      <c r="AQ41" s="59" t="s">
        <v>382</v>
      </c>
      <c r="AR41" s="104">
        <f>IF(AQ41="","",IF(AQ41&lt;MinMaxWorkouts!$E$5,MinMaxWorkouts!$E$5,IF(AQ41&gt;MinMaxWorkouts!$F$5,MinMaxWorkouts!$F$5,IF(AQ41="M",MinMaxWorkouts!$F$5,AQ41))))</f>
        <v>1.12</v>
      </c>
      <c r="AS41" s="78">
        <f t="shared" si="171"/>
        <v>72.00000000000001</v>
      </c>
      <c r="AT41" s="79"/>
      <c r="AU41" s="78">
        <f t="shared" si="172"/>
        <v>0</v>
      </c>
      <c r="AV41" s="80">
        <f t="shared" si="173"/>
        <v>72.00000000000001</v>
      </c>
      <c r="AW41" s="81">
        <f t="shared" si="174"/>
        <v>1.12</v>
      </c>
      <c r="AX41" s="56">
        <f t="shared" si="175"/>
        <v>317</v>
      </c>
      <c r="AY41" s="62">
        <f t="shared" si="176"/>
        <v>5.17</v>
      </c>
      <c r="AZ41" s="57" t="s">
        <v>382</v>
      </c>
      <c r="BA41" s="77">
        <f>IF(AZ41="","",IF(AZ41&lt;MinMaxWorkouts!$E$6,MinMaxWorkouts!$E$6,IF(AZ41&gt;MinMaxWorkouts!$F$6,MinMaxWorkouts!$F$6,IF(AZ41="M",MinMaxWorkouts!$F$6,AZ41))))</f>
        <v>2</v>
      </c>
      <c r="BB41" s="78">
        <f t="shared" si="177"/>
        <v>120</v>
      </c>
      <c r="BC41" s="79"/>
      <c r="BD41" s="78">
        <f t="shared" si="178"/>
        <v>0</v>
      </c>
      <c r="BE41" s="80">
        <f t="shared" si="179"/>
        <v>120</v>
      </c>
      <c r="BF41" s="83">
        <f t="shared" si="180"/>
        <v>2</v>
      </c>
      <c r="BG41" s="56">
        <f t="shared" si="181"/>
        <v>437</v>
      </c>
      <c r="BH41" s="62">
        <f t="shared" si="182"/>
        <v>7.17</v>
      </c>
      <c r="BI41" s="100">
        <f t="shared" si="183"/>
        <v>47</v>
      </c>
      <c r="BJ41" s="57">
        <v>1.47</v>
      </c>
      <c r="BK41" s="77">
        <f>IF(BJ41="","",IF(BJ41&lt;MinMaxWorkouts!$E$7,MinMaxWorkouts!$E$7,IF(BJ41&gt;MinMaxWorkouts!$F$7,MinMaxWorkouts!$F$7,IF(BJ41="M",MinMaxWorkouts!$F$7,BJ41))))</f>
        <v>1.47</v>
      </c>
      <c r="BL41" s="78">
        <f t="shared" si="184"/>
        <v>107</v>
      </c>
      <c r="BM41" s="79"/>
      <c r="BN41" s="78">
        <f t="shared" si="185"/>
        <v>0</v>
      </c>
      <c r="BO41" s="80">
        <f t="shared" si="186"/>
        <v>107</v>
      </c>
      <c r="BP41" s="83">
        <f t="shared" si="187"/>
        <v>1.47</v>
      </c>
      <c r="BQ41" s="56">
        <f t="shared" si="188"/>
        <v>544</v>
      </c>
      <c r="BR41" s="60">
        <f t="shared" si="189"/>
        <v>9.04</v>
      </c>
      <c r="BS41" s="57">
        <v>1.39</v>
      </c>
      <c r="BT41" s="77">
        <f>IF(BS41="","",IF(BS41&lt;MinMaxWorkouts!$E$8,MinMaxWorkouts!$E$8,IF(BS41&gt;MinMaxWorkouts!$F$8,MinMaxWorkouts!$F$8,IF(BS41="M",MinMaxWorkouts!$F$8,BS41))))</f>
        <v>1.39</v>
      </c>
      <c r="BU41" s="78">
        <f t="shared" si="190"/>
        <v>99</v>
      </c>
      <c r="BV41" s="79"/>
      <c r="BW41" s="78">
        <f t="shared" si="191"/>
        <v>0</v>
      </c>
      <c r="BX41" s="80">
        <f t="shared" si="192"/>
        <v>99</v>
      </c>
      <c r="BY41" s="85">
        <f t="shared" si="193"/>
        <v>1.3900000000000001</v>
      </c>
      <c r="BZ41" s="56">
        <f t="shared" si="194"/>
        <v>643</v>
      </c>
      <c r="CA41" s="63">
        <f t="shared" si="195"/>
        <v>10.43</v>
      </c>
      <c r="CB41" s="57">
        <v>0.51</v>
      </c>
      <c r="CC41" s="88">
        <f>IF(CB41="","",IF(CB41&lt;MinMaxWorkouts!$E$9,MinMaxWorkouts!$E$9,IF(CB41&gt;MinMaxWorkouts!$F$9,MinMaxWorkouts!$F$9,IF(CB41="M",MinMaxWorkouts!$F$9,CB41))))</f>
        <v>0.51</v>
      </c>
      <c r="CD41" s="89">
        <f t="shared" si="196"/>
        <v>51</v>
      </c>
      <c r="CE41" s="79"/>
      <c r="CF41" s="78">
        <f t="shared" si="197"/>
        <v>0</v>
      </c>
      <c r="CG41" s="80">
        <f t="shared" si="198"/>
        <v>51</v>
      </c>
      <c r="CH41" s="85">
        <f t="shared" si="199"/>
        <v>0.51</v>
      </c>
      <c r="CI41" s="56">
        <f t="shared" si="200"/>
        <v>694</v>
      </c>
      <c r="CJ41" s="60">
        <f t="shared" si="201"/>
        <v>11.34</v>
      </c>
      <c r="CK41" s="57">
        <v>0.53</v>
      </c>
      <c r="CL41" s="88">
        <f>IF(CK41="","",IF(CK41&lt;MinMaxWorkouts!$E$10,MinMaxWorkouts!$E$10,IF(CK41&gt;MinMaxWorkouts!$F$10,MinMaxWorkouts!$F$10,IF(CK41="M",MinMaxWorkouts!$F$10,CK41))))</f>
        <v>0.53</v>
      </c>
      <c r="CM41" s="89">
        <f t="shared" si="202"/>
        <v>53</v>
      </c>
      <c r="CN41" s="79"/>
      <c r="CO41" s="78">
        <f t="shared" si="203"/>
        <v>0</v>
      </c>
      <c r="CP41" s="80">
        <f t="shared" si="204"/>
        <v>53</v>
      </c>
      <c r="CQ41" s="85">
        <f t="shared" si="205"/>
        <v>0.53</v>
      </c>
      <c r="CR41" s="56">
        <f t="shared" si="206"/>
        <v>747</v>
      </c>
      <c r="CS41" s="60">
        <f t="shared" si="207"/>
        <v>12.27</v>
      </c>
      <c r="CT41" s="57">
        <v>1.07</v>
      </c>
      <c r="CU41" s="88">
        <f>IF(CT41="","",IF(CT41&lt;MinMaxWorkouts!$E$11,MinMaxWorkouts!$E$11,IF(CT41&gt;MinMaxWorkouts!$F$11,MinMaxWorkouts!$F$11,IF(CT41="M",MinMaxWorkouts!$F$11,CT41))))</f>
        <v>1.07</v>
      </c>
      <c r="CV41" s="89">
        <f t="shared" si="208"/>
        <v>67</v>
      </c>
      <c r="CW41" s="79"/>
      <c r="CX41" s="78">
        <f t="shared" si="209"/>
        <v>0</v>
      </c>
      <c r="CY41" s="80">
        <f t="shared" si="210"/>
        <v>67</v>
      </c>
      <c r="CZ41" s="91">
        <f t="shared" si="211"/>
        <v>1.07</v>
      </c>
      <c r="DA41" s="56">
        <f t="shared" si="212"/>
        <v>814</v>
      </c>
      <c r="DB41" s="60">
        <f t="shared" si="213"/>
        <v>13.34</v>
      </c>
      <c r="DC41" s="57">
        <v>0.59</v>
      </c>
      <c r="DD41" s="88">
        <f>IF(DC41="","",IF(DC41&lt;MinMaxWorkouts!$E$12,MinMaxWorkouts!$E$12,IF(DC41&gt;MinMaxWorkouts!$F$12,MinMaxWorkouts!$F$12,IF(DC41="M",MinMaxWorkouts!$F$12,DC41))))</f>
        <v>0.59</v>
      </c>
      <c r="DE41" s="89">
        <f t="shared" si="214"/>
        <v>59</v>
      </c>
      <c r="DF41" s="79"/>
      <c r="DG41" s="78">
        <f t="shared" si="215"/>
        <v>0</v>
      </c>
      <c r="DH41" s="80">
        <f t="shared" si="216"/>
        <v>59</v>
      </c>
      <c r="DI41" s="91">
        <f t="shared" si="217"/>
        <v>0.59</v>
      </c>
      <c r="DJ41" s="56">
        <f t="shared" si="218"/>
        <v>873</v>
      </c>
      <c r="DK41" s="60">
        <f t="shared" si="219"/>
        <v>14.33</v>
      </c>
      <c r="DL41" s="57">
        <v>1.15</v>
      </c>
      <c r="DM41" s="88">
        <f>IF(DL41="","",IF(DL41&lt;MinMaxWorkouts!$E$13,MinMaxWorkouts!$E$13,IF(DL41&gt;MinMaxWorkouts!$F$13,MinMaxWorkouts!$F$13,IF(DL41="M",MinMaxWorkouts!$F$13,DL41))))</f>
        <v>1.15</v>
      </c>
      <c r="DN41" s="89">
        <f t="shared" si="220"/>
        <v>74.99999999999999</v>
      </c>
      <c r="DO41" s="79"/>
      <c r="DP41" s="78">
        <f t="shared" si="221"/>
        <v>0</v>
      </c>
      <c r="DQ41" s="80">
        <f t="shared" si="222"/>
        <v>74.99999999999999</v>
      </c>
      <c r="DR41" s="91">
        <f t="shared" si="223"/>
        <v>1.15</v>
      </c>
      <c r="DS41" s="64">
        <f t="shared" si="224"/>
        <v>948</v>
      </c>
      <c r="DT41" s="65">
        <f t="shared" si="225"/>
        <v>15.48</v>
      </c>
      <c r="DU41" s="65">
        <f t="shared" si="226"/>
        <v>15.48</v>
      </c>
      <c r="DV41" s="57">
        <v>1.38</v>
      </c>
      <c r="DW41" s="88">
        <f>IF(DV41="","",IF(DV41&lt;MinMaxWorkouts!$E$14,MinMaxWorkouts!$E$14,IF(DV41&gt;MinMaxWorkouts!$F$14,MinMaxWorkouts!$F$14,IF(DV41="M",MinMaxWorkouts!$F$14,DV41))))</f>
        <v>1.38</v>
      </c>
      <c r="DX41" s="89">
        <f t="shared" si="227"/>
        <v>97.99999999999999</v>
      </c>
      <c r="DY41" s="79"/>
      <c r="DZ41" s="78">
        <f t="shared" si="228"/>
        <v>0</v>
      </c>
      <c r="EA41" s="80">
        <f t="shared" si="229"/>
        <v>97.99999999999999</v>
      </c>
      <c r="EB41" s="91">
        <f t="shared" si="230"/>
        <v>1.38</v>
      </c>
      <c r="EC41" s="56">
        <f t="shared" si="231"/>
        <v>1046</v>
      </c>
      <c r="ED41" s="57">
        <v>1.33</v>
      </c>
      <c r="EE41" s="88">
        <f>IF(ED41="","",IF(ED41&lt;MinMaxWorkouts!$E$15,MinMaxWorkouts!$E$15,IF(ED41&gt;MinMaxWorkouts!$F$15,MinMaxWorkouts!$F$15,IF(ED41="M",MinMaxWorkouts!$F$15,ED41))))</f>
        <v>1.33</v>
      </c>
      <c r="EF41" s="89">
        <f t="shared" si="232"/>
        <v>93</v>
      </c>
      <c r="EG41" s="79"/>
      <c r="EH41" s="78">
        <f t="shared" si="233"/>
        <v>0</v>
      </c>
      <c r="EI41" s="80">
        <f t="shared" si="234"/>
        <v>93</v>
      </c>
      <c r="EJ41" s="91">
        <f t="shared" si="235"/>
        <v>1.33</v>
      </c>
      <c r="EK41" s="56">
        <f t="shared" si="236"/>
        <v>1139</v>
      </c>
      <c r="EL41" s="60">
        <f t="shared" si="237"/>
        <v>18.59</v>
      </c>
      <c r="EM41" s="57">
        <v>0.5</v>
      </c>
      <c r="EN41" s="88">
        <f>IF(EM41="","",IF(EM41&lt;MinMaxWorkouts!$E$16,MinMaxWorkouts!$E$16,IF(EM41&gt;MinMaxWorkouts!$F$16,MinMaxWorkouts!$F$16,IF(EM41="M",MinMaxWorkouts!$F$16,EM41))))</f>
        <v>0.5</v>
      </c>
      <c r="EO41" s="89">
        <f t="shared" si="238"/>
        <v>50</v>
      </c>
      <c r="EP41" s="79"/>
      <c r="EQ41" s="78">
        <f t="shared" si="239"/>
        <v>0</v>
      </c>
      <c r="ER41" s="80">
        <f t="shared" si="240"/>
        <v>50</v>
      </c>
      <c r="ES41" s="91">
        <f t="shared" si="241"/>
        <v>0.5</v>
      </c>
      <c r="ET41" s="56">
        <f t="shared" si="242"/>
        <v>1189</v>
      </c>
      <c r="EU41" s="60">
        <f t="shared" si="243"/>
        <v>19.49</v>
      </c>
      <c r="EV41" s="57">
        <v>0.54</v>
      </c>
      <c r="EW41" s="77">
        <f>IF(EV41="","",IF(EV41&lt;MinMaxWorkouts!$E$17,MinMaxWorkouts!$E$17,IF(EV41&gt;MinMaxWorkouts!$F$17,MinMaxWorkouts!$F$17,IF(EV41="M",MinMaxWorkouts!$F$17,EV41))))</f>
        <v>0.54</v>
      </c>
      <c r="EX41" s="89">
        <f t="shared" si="244"/>
        <v>54</v>
      </c>
      <c r="EY41" s="79"/>
      <c r="EZ41" s="78">
        <f t="shared" si="245"/>
        <v>0</v>
      </c>
      <c r="FA41" s="80">
        <f t="shared" si="246"/>
        <v>54</v>
      </c>
      <c r="FB41" s="91">
        <f t="shared" si="247"/>
        <v>0.54</v>
      </c>
      <c r="FC41" s="56">
        <f t="shared" si="248"/>
        <v>1243</v>
      </c>
      <c r="FD41" s="60">
        <f t="shared" si="249"/>
        <v>20.43</v>
      </c>
      <c r="FE41" s="57">
        <v>1.05</v>
      </c>
      <c r="FF41" s="77">
        <f>IF(FE41="","",IF(FE41&lt;MinMaxWorkouts!$E$18,MinMaxWorkouts!$E$18,IF(FE41&gt;MinMaxWorkouts!$F$18,MinMaxWorkouts!$F$18,IF(FE41="M",MinMaxWorkouts!$F$18,FE41))))</f>
        <v>1.05</v>
      </c>
      <c r="FG41" s="89">
        <f t="shared" si="250"/>
        <v>65</v>
      </c>
      <c r="FH41" s="79"/>
      <c r="FI41" s="78">
        <f t="shared" si="251"/>
        <v>0</v>
      </c>
      <c r="FJ41" s="96">
        <f t="shared" si="252"/>
        <v>65</v>
      </c>
      <c r="FK41" s="97">
        <f t="shared" si="253"/>
        <v>1.05</v>
      </c>
      <c r="FL41" s="56">
        <f t="shared" si="254"/>
        <v>1308</v>
      </c>
      <c r="FM41" s="60">
        <f t="shared" si="255"/>
        <v>21.48</v>
      </c>
      <c r="FN41" s="61">
        <f>IF(FM41="","",RANK(FM41,FM$3:FM$49,1))</f>
        <v>40</v>
      </c>
      <c r="FO41" s="57">
        <v>1.33</v>
      </c>
      <c r="FP41" s="88">
        <f>IF(FO41="","",IF(FO41&lt;MinMaxWorkouts!$E$19,MinMaxWorkouts!$E$19,IF(FO41&gt;MinMaxWorkouts!$F$19,MinMaxWorkouts!$F$19,IF(FO41="M",MinMaxWorkouts!$F$19,FO41))))</f>
        <v>1.33</v>
      </c>
      <c r="FQ41" s="89">
        <f t="shared" si="256"/>
        <v>93</v>
      </c>
      <c r="FR41" s="79"/>
      <c r="FS41" s="78">
        <f t="shared" si="257"/>
        <v>0</v>
      </c>
      <c r="FT41" s="80">
        <f t="shared" si="258"/>
        <v>93</v>
      </c>
      <c r="FU41" s="91">
        <f t="shared" si="259"/>
        <v>1.33</v>
      </c>
      <c r="FV41" s="56">
        <f t="shared" si="260"/>
        <v>1401</v>
      </c>
      <c r="FW41" s="60">
        <f t="shared" si="261"/>
        <v>14.01</v>
      </c>
      <c r="FX41" s="57">
        <v>0.56</v>
      </c>
      <c r="FY41" s="88">
        <f>IF(FX41="","",IF(FX41&lt;MinMaxWorkouts!$E$20,MinMaxWorkouts!$E$20,IF(FX41&gt;MinMaxWorkouts!$F$20,MinMaxWorkouts!$F$20,IF(FX41="M",MinMaxWorkouts!$F$20,FX41))))</f>
        <v>0.56</v>
      </c>
      <c r="FZ41" s="89">
        <f t="shared" si="262"/>
        <v>56.00000000000001</v>
      </c>
      <c r="GA41" s="79">
        <v>0.05</v>
      </c>
      <c r="GB41" s="78">
        <f t="shared" si="263"/>
        <v>5</v>
      </c>
      <c r="GC41" s="80">
        <f t="shared" si="264"/>
        <v>61.00000000000001</v>
      </c>
      <c r="GD41" s="91">
        <f t="shared" si="265"/>
        <v>1.01</v>
      </c>
      <c r="GE41" s="56">
        <f t="shared" si="266"/>
        <v>1462</v>
      </c>
      <c r="GF41" s="60">
        <f t="shared" si="267"/>
        <v>14.62</v>
      </c>
      <c r="GG41" s="57">
        <v>0.51</v>
      </c>
      <c r="GH41" s="88">
        <f>IF(GG41="","",IF(GG41&lt;MinMaxWorkouts!$E$21,MinMaxWorkouts!$E$21,IF(GG41&gt;MinMaxWorkouts!$F$21,MinMaxWorkouts!$F$21,IF(GG41="M",MinMaxWorkouts!$F$21,GG41))))</f>
        <v>0.51</v>
      </c>
      <c r="GI41" s="89">
        <f t="shared" si="290"/>
        <v>51</v>
      </c>
      <c r="GJ41" s="79"/>
      <c r="GK41" s="78">
        <f t="shared" si="268"/>
        <v>0</v>
      </c>
      <c r="GL41" s="80">
        <f t="shared" si="269"/>
        <v>51</v>
      </c>
      <c r="GM41" s="91">
        <f t="shared" si="270"/>
        <v>0.51</v>
      </c>
      <c r="GN41" s="56">
        <f t="shared" si="271"/>
        <v>1513</v>
      </c>
      <c r="GO41" s="60">
        <f t="shared" si="272"/>
        <v>15.13</v>
      </c>
      <c r="GP41" s="57">
        <v>1.36</v>
      </c>
      <c r="GQ41" s="88">
        <f>IF(GP41="","",IF(GP41&lt;MinMaxWorkouts!$E$22,MinMaxWorkouts!$E$22,IF(GP41&gt;MinMaxWorkouts!$F$22,MinMaxWorkouts!$F$22,IF(GP41="M",MinMaxWorkouts!$F$22,GP41))))</f>
        <v>1.36</v>
      </c>
      <c r="GR41" s="89">
        <f t="shared" si="291"/>
        <v>96</v>
      </c>
      <c r="GS41" s="79"/>
      <c r="GT41" s="78">
        <f t="shared" si="273"/>
        <v>0</v>
      </c>
      <c r="GU41" s="80">
        <f t="shared" si="274"/>
        <v>96</v>
      </c>
      <c r="GV41" s="91">
        <f t="shared" si="275"/>
        <v>1.3599999999999999</v>
      </c>
      <c r="GW41" s="56">
        <f t="shared" si="276"/>
        <v>1609</v>
      </c>
      <c r="GX41" s="60">
        <f t="shared" si="277"/>
        <v>16.09</v>
      </c>
      <c r="GY41" s="57">
        <v>0.54</v>
      </c>
      <c r="GZ41" s="88">
        <f>IF(GY41="","",IF(GY41&lt;MinMaxWorkouts!$E$23,MinMaxWorkouts!$E$23,IF(GY41&gt;MinMaxWorkouts!$F$23,MinMaxWorkouts!$F$23,IF(GY41="M",MinMaxWorkouts!$F$23,GY41))))</f>
        <v>0.54</v>
      </c>
      <c r="HA41" s="89">
        <f t="shared" si="292"/>
        <v>54</v>
      </c>
      <c r="HB41" s="79"/>
      <c r="HC41" s="78">
        <f t="shared" si="278"/>
        <v>0</v>
      </c>
      <c r="HD41" s="80">
        <f t="shared" si="279"/>
        <v>54</v>
      </c>
      <c r="HE41" s="91">
        <f t="shared" si="280"/>
        <v>0.54</v>
      </c>
      <c r="HF41" s="56">
        <f t="shared" si="281"/>
        <v>1663</v>
      </c>
      <c r="HG41" s="60">
        <f t="shared" si="282"/>
        <v>16.63</v>
      </c>
      <c r="HH41" s="57">
        <v>0.5</v>
      </c>
      <c r="HI41" s="88">
        <f>IF(HH41="","",IF(HH41&lt;MinMaxWorkouts!$E$24,MinMaxWorkouts!$E$24,IF(HH41&gt;MinMaxWorkouts!$F$24,MinMaxWorkouts!$F$24,IF(HH41="M",MinMaxWorkouts!$F$24,HH41))))</f>
        <v>0.5</v>
      </c>
      <c r="HJ41" s="89">
        <f t="shared" si="283"/>
        <v>50</v>
      </c>
      <c r="HK41" s="79"/>
      <c r="HL41" s="78">
        <f t="shared" si="284"/>
        <v>0</v>
      </c>
      <c r="HM41" s="80">
        <f t="shared" si="285"/>
        <v>50</v>
      </c>
      <c r="HN41" s="91">
        <f t="shared" si="286"/>
        <v>0.5</v>
      </c>
      <c r="HO41" s="99"/>
      <c r="HP41" s="58"/>
      <c r="HQ41" s="42">
        <f t="shared" si="287"/>
        <v>1713</v>
      </c>
      <c r="HR41" s="57"/>
      <c r="HS41" s="66">
        <f t="shared" si="288"/>
        <v>28.33</v>
      </c>
      <c r="HT41" s="67">
        <v>16</v>
      </c>
      <c r="HU41" s="68">
        <f>IF(B41="","DNS",IF(HS41="","DNF",RANK(HS41,HS$3:HS$49,1)))</f>
        <v>39</v>
      </c>
      <c r="HV41" s="68">
        <f t="shared" si="289"/>
        <v>39</v>
      </c>
    </row>
    <row r="42" spans="1:230" ht="15.75">
      <c r="A42" s="112">
        <v>50</v>
      </c>
      <c r="B42" s="54">
        <f t="shared" si="147"/>
        <v>500</v>
      </c>
      <c r="C42" s="129" t="s">
        <v>303</v>
      </c>
      <c r="D42" s="130" t="str">
        <f aca="true" t="shared" si="293" ref="D42:D47">LEFT(C42,1)</f>
        <v>R</v>
      </c>
      <c r="E42" s="130">
        <f t="shared" si="148"/>
        <v>8</v>
      </c>
      <c r="F42" s="130" t="str">
        <f t="shared" si="149"/>
        <v> Campbell</v>
      </c>
      <c r="G42" s="131" t="s">
        <v>304</v>
      </c>
      <c r="H42" s="78" t="str">
        <f t="shared" si="150"/>
        <v>K</v>
      </c>
      <c r="I42" s="130">
        <f t="shared" si="151"/>
        <v>6</v>
      </c>
      <c r="J42" s="78" t="str">
        <f t="shared" si="152"/>
        <v> Lynam</v>
      </c>
      <c r="K42" s="130" t="str">
        <f t="shared" si="153"/>
        <v>R. Campbell/K. Lynam</v>
      </c>
      <c r="L42" s="132" t="s">
        <v>336</v>
      </c>
      <c r="M42" s="122" t="s">
        <v>371</v>
      </c>
      <c r="N42" s="123">
        <v>3</v>
      </c>
      <c r="O42" s="135">
        <f>O41+MinMaxWorkouts!J$2</f>
        <v>0.44444444444444436</v>
      </c>
      <c r="P42" s="55"/>
      <c r="Q42" s="56">
        <f t="shared" si="154"/>
        <v>0</v>
      </c>
      <c r="R42" s="57">
        <v>0.51</v>
      </c>
      <c r="S42" s="77">
        <f>IF(R42="","",IF(R42&lt;MinMaxWorkouts!$E$2,MinMaxWorkouts!$E$2,IF(R42&gt;MinMaxWorkouts!$F$2,MinMaxWorkouts!$F$2,IF(R42="M",MinMaxWorkouts!$D$2,R42))))</f>
        <v>0.51</v>
      </c>
      <c r="T42" s="78">
        <f t="shared" si="155"/>
        <v>51</v>
      </c>
      <c r="U42" s="79"/>
      <c r="V42" s="78">
        <f t="shared" si="156"/>
        <v>0</v>
      </c>
      <c r="W42" s="80">
        <f t="shared" si="157"/>
        <v>51</v>
      </c>
      <c r="X42" s="81">
        <f t="shared" si="158"/>
        <v>0.51</v>
      </c>
      <c r="Y42" s="57">
        <v>0.46</v>
      </c>
      <c r="Z42" s="77">
        <f>IF(Y42="","",IF(Y42&lt;MinMaxWorkouts!$E$3,MinMaxWorkouts!$E$3,IF(Y42&gt;MinMaxWorkouts!$F$3,MinMaxWorkouts!$F$3,IF(Y42="M",MinMaxWorkouts!$F$3,Y42))))</f>
        <v>0.46</v>
      </c>
      <c r="AA42" s="78">
        <f t="shared" si="159"/>
        <v>46</v>
      </c>
      <c r="AB42" s="79"/>
      <c r="AC42" s="78">
        <f t="shared" si="160"/>
        <v>0</v>
      </c>
      <c r="AD42" s="80">
        <f t="shared" si="161"/>
        <v>46</v>
      </c>
      <c r="AE42" s="81">
        <f t="shared" si="162"/>
        <v>0.46</v>
      </c>
      <c r="AF42" s="56">
        <f t="shared" si="163"/>
        <v>97</v>
      </c>
      <c r="AG42" s="60">
        <f t="shared" si="164"/>
        <v>1.37</v>
      </c>
      <c r="AH42" s="57">
        <v>1.11</v>
      </c>
      <c r="AI42" s="104">
        <f>IF(AH42="","",IF(AH42&lt;MinMaxWorkouts!$E$4,MinMaxWorkouts!$E$4,IF(AH42&gt;MinMaxWorkouts!$F$4,MinMaxWorkouts!$F$4,IF(AH42="M",MinMaxWorkouts!$F$4,AH42))))</f>
        <v>1.11</v>
      </c>
      <c r="AJ42" s="78">
        <f t="shared" si="165"/>
        <v>71.00000000000001</v>
      </c>
      <c r="AK42" s="79"/>
      <c r="AL42" s="78">
        <f t="shared" si="166"/>
        <v>0</v>
      </c>
      <c r="AM42" s="80">
        <f t="shared" si="167"/>
        <v>71.00000000000001</v>
      </c>
      <c r="AN42" s="81">
        <f t="shared" si="168"/>
        <v>1.11</v>
      </c>
      <c r="AO42" s="56">
        <f t="shared" si="169"/>
        <v>168</v>
      </c>
      <c r="AP42" s="60">
        <f t="shared" si="170"/>
        <v>2.48</v>
      </c>
      <c r="AQ42" s="59">
        <v>1.01</v>
      </c>
      <c r="AR42" s="104">
        <f>IF(AQ42="","",IF(AQ42&lt;MinMaxWorkouts!$E$5,MinMaxWorkouts!$E$5,IF(AQ42&gt;MinMaxWorkouts!$F$5,MinMaxWorkouts!$F$5,IF(AQ42="M",MinMaxWorkouts!$F$5,AQ42))))</f>
        <v>1.01</v>
      </c>
      <c r="AS42" s="78">
        <f t="shared" si="171"/>
        <v>61</v>
      </c>
      <c r="AT42" s="79"/>
      <c r="AU42" s="78">
        <f t="shared" si="172"/>
        <v>0</v>
      </c>
      <c r="AV42" s="80">
        <f t="shared" si="173"/>
        <v>61</v>
      </c>
      <c r="AW42" s="81">
        <f t="shared" si="174"/>
        <v>1.01</v>
      </c>
      <c r="AX42" s="56">
        <f t="shared" si="175"/>
        <v>229</v>
      </c>
      <c r="AY42" s="62">
        <f t="shared" si="176"/>
        <v>3.49</v>
      </c>
      <c r="AZ42" s="57">
        <v>1.07</v>
      </c>
      <c r="BA42" s="77">
        <f>IF(AZ42="","",IF(AZ42&lt;MinMaxWorkouts!$E$6,MinMaxWorkouts!$E$6,IF(AZ42&gt;MinMaxWorkouts!$F$6,MinMaxWorkouts!$F$6,IF(AZ42="M",MinMaxWorkouts!$F$6,AZ42))))</f>
        <v>1.07</v>
      </c>
      <c r="BB42" s="78">
        <f t="shared" si="177"/>
        <v>67</v>
      </c>
      <c r="BC42" s="79"/>
      <c r="BD42" s="78">
        <f t="shared" si="178"/>
        <v>0</v>
      </c>
      <c r="BE42" s="80">
        <f t="shared" si="179"/>
        <v>67</v>
      </c>
      <c r="BF42" s="83">
        <f t="shared" si="180"/>
        <v>1.07</v>
      </c>
      <c r="BG42" s="56">
        <f t="shared" si="181"/>
        <v>296</v>
      </c>
      <c r="BH42" s="62">
        <f t="shared" si="182"/>
        <v>4.5600000000000005</v>
      </c>
      <c r="BI42" s="100">
        <f t="shared" si="183"/>
        <v>21</v>
      </c>
      <c r="BJ42" s="57">
        <v>1.51</v>
      </c>
      <c r="BK42" s="77">
        <f>IF(BJ42="","",IF(BJ42&lt;MinMaxWorkouts!$E$7,MinMaxWorkouts!$E$7,IF(BJ42&gt;MinMaxWorkouts!$F$7,MinMaxWorkouts!$F$7,IF(BJ42="M",MinMaxWorkouts!$F$7,BJ42))))</f>
        <v>1.51</v>
      </c>
      <c r="BL42" s="78">
        <f t="shared" si="184"/>
        <v>111</v>
      </c>
      <c r="BM42" s="79"/>
      <c r="BN42" s="78">
        <f t="shared" si="185"/>
        <v>0</v>
      </c>
      <c r="BO42" s="80">
        <f t="shared" si="186"/>
        <v>111</v>
      </c>
      <c r="BP42" s="83">
        <f t="shared" si="187"/>
        <v>1.51</v>
      </c>
      <c r="BQ42" s="56">
        <f t="shared" si="188"/>
        <v>407</v>
      </c>
      <c r="BR42" s="60">
        <f t="shared" si="189"/>
        <v>6.47</v>
      </c>
      <c r="BS42" s="57">
        <v>1.52</v>
      </c>
      <c r="BT42" s="77">
        <f>IF(BS42="","",IF(BS42&lt;MinMaxWorkouts!$E$8,MinMaxWorkouts!$E$8,IF(BS42&gt;MinMaxWorkouts!$F$8,MinMaxWorkouts!$F$8,IF(BS42="M",MinMaxWorkouts!$F$8,BS42))))</f>
        <v>1.52</v>
      </c>
      <c r="BU42" s="78">
        <f t="shared" si="190"/>
        <v>112</v>
      </c>
      <c r="BV42" s="79"/>
      <c r="BW42" s="78">
        <f t="shared" si="191"/>
        <v>0</v>
      </c>
      <c r="BX42" s="80">
        <f t="shared" si="192"/>
        <v>112</v>
      </c>
      <c r="BY42" s="85">
        <f t="shared" si="193"/>
        <v>1.52</v>
      </c>
      <c r="BZ42" s="56">
        <f t="shared" si="194"/>
        <v>519</v>
      </c>
      <c r="CA42" s="63">
        <f t="shared" si="195"/>
        <v>8.39</v>
      </c>
      <c r="CB42" s="57">
        <v>0.49</v>
      </c>
      <c r="CC42" s="88">
        <f>IF(CB42="","",IF(CB42&lt;MinMaxWorkouts!$E$9,MinMaxWorkouts!$E$9,IF(CB42&gt;MinMaxWorkouts!$F$9,MinMaxWorkouts!$F$9,IF(CB42="M",MinMaxWorkouts!$F$9,CB42))))</f>
        <v>0.49</v>
      </c>
      <c r="CD42" s="89">
        <f t="shared" si="196"/>
        <v>49</v>
      </c>
      <c r="CE42" s="79"/>
      <c r="CF42" s="78">
        <f t="shared" si="197"/>
        <v>0</v>
      </c>
      <c r="CG42" s="80">
        <f t="shared" si="198"/>
        <v>49</v>
      </c>
      <c r="CH42" s="85">
        <f t="shared" si="199"/>
        <v>0.49</v>
      </c>
      <c r="CI42" s="56">
        <f t="shared" si="200"/>
        <v>568</v>
      </c>
      <c r="CJ42" s="60">
        <f t="shared" si="201"/>
        <v>9.28</v>
      </c>
      <c r="CK42" s="57">
        <v>1.47</v>
      </c>
      <c r="CL42" s="88">
        <f>IF(CK42="","",IF(CK42&lt;MinMaxWorkouts!$E$10,MinMaxWorkouts!$E$10,IF(CK42&gt;MinMaxWorkouts!$F$10,MinMaxWorkouts!$F$10,IF(CK42="M",MinMaxWorkouts!$F$10,CK42))))</f>
        <v>1.47</v>
      </c>
      <c r="CM42" s="89">
        <f t="shared" si="202"/>
        <v>107</v>
      </c>
      <c r="CN42" s="79"/>
      <c r="CO42" s="78">
        <f t="shared" si="203"/>
        <v>0</v>
      </c>
      <c r="CP42" s="80">
        <f t="shared" si="204"/>
        <v>107</v>
      </c>
      <c r="CQ42" s="85">
        <f t="shared" si="205"/>
        <v>1.47</v>
      </c>
      <c r="CR42" s="56">
        <f t="shared" si="206"/>
        <v>675</v>
      </c>
      <c r="CS42" s="60">
        <f t="shared" si="207"/>
        <v>11.15</v>
      </c>
      <c r="CT42" s="57">
        <v>1.03</v>
      </c>
      <c r="CU42" s="88">
        <f>IF(CT42="","",IF(CT42&lt;MinMaxWorkouts!$E$11,MinMaxWorkouts!$E$11,IF(CT42&gt;MinMaxWorkouts!$F$11,MinMaxWorkouts!$F$11,IF(CT42="M",MinMaxWorkouts!$F$11,CT42))))</f>
        <v>1.03</v>
      </c>
      <c r="CV42" s="89">
        <f t="shared" si="208"/>
        <v>63</v>
      </c>
      <c r="CW42" s="79"/>
      <c r="CX42" s="78">
        <f t="shared" si="209"/>
        <v>0</v>
      </c>
      <c r="CY42" s="80">
        <f t="shared" si="210"/>
        <v>63</v>
      </c>
      <c r="CZ42" s="91">
        <f t="shared" si="211"/>
        <v>1.03</v>
      </c>
      <c r="DA42" s="56">
        <f t="shared" si="212"/>
        <v>738</v>
      </c>
      <c r="DB42" s="60">
        <f t="shared" si="213"/>
        <v>12.18</v>
      </c>
      <c r="DC42" s="57">
        <v>0.59</v>
      </c>
      <c r="DD42" s="88">
        <f>IF(DC42="","",IF(DC42&lt;MinMaxWorkouts!$E$12,MinMaxWorkouts!$E$12,IF(DC42&gt;MinMaxWorkouts!$F$12,MinMaxWorkouts!$F$12,IF(DC42="M",MinMaxWorkouts!$F$12,DC42))))</f>
        <v>0.59</v>
      </c>
      <c r="DE42" s="89">
        <f t="shared" si="214"/>
        <v>59</v>
      </c>
      <c r="DF42" s="79"/>
      <c r="DG42" s="78">
        <f t="shared" si="215"/>
        <v>0</v>
      </c>
      <c r="DH42" s="80">
        <f t="shared" si="216"/>
        <v>59</v>
      </c>
      <c r="DI42" s="91">
        <f t="shared" si="217"/>
        <v>0.59</v>
      </c>
      <c r="DJ42" s="56">
        <f t="shared" si="218"/>
        <v>797</v>
      </c>
      <c r="DK42" s="60">
        <f t="shared" si="219"/>
        <v>13.17</v>
      </c>
      <c r="DL42" s="57" t="s">
        <v>382</v>
      </c>
      <c r="DM42" s="88">
        <f>IF(DL42="","",IF(DL42&lt;MinMaxWorkouts!$E$13,MinMaxWorkouts!$E$13,IF(DL42&gt;MinMaxWorkouts!$F$13,MinMaxWorkouts!$F$13,IF(DL42="M",MinMaxWorkouts!$F$13,DL42))))</f>
        <v>2</v>
      </c>
      <c r="DN42" s="89">
        <f t="shared" si="220"/>
        <v>120</v>
      </c>
      <c r="DO42" s="79"/>
      <c r="DP42" s="78">
        <f t="shared" si="221"/>
        <v>0</v>
      </c>
      <c r="DQ42" s="80">
        <f t="shared" si="222"/>
        <v>120</v>
      </c>
      <c r="DR42" s="91">
        <f t="shared" si="223"/>
        <v>2</v>
      </c>
      <c r="DS42" s="64">
        <f t="shared" si="224"/>
        <v>917</v>
      </c>
      <c r="DT42" s="65">
        <f t="shared" si="225"/>
        <v>15.17</v>
      </c>
      <c r="DU42" s="65">
        <f t="shared" si="226"/>
        <v>15.17</v>
      </c>
      <c r="DV42" s="57">
        <v>1.43</v>
      </c>
      <c r="DW42" s="88">
        <f>IF(DV42="","",IF(DV42&lt;MinMaxWorkouts!$E$14,MinMaxWorkouts!$E$14,IF(DV42&gt;MinMaxWorkouts!$F$14,MinMaxWorkouts!$F$14,IF(DV42="M",MinMaxWorkouts!$F$14,DV42))))</f>
        <v>1.43</v>
      </c>
      <c r="DX42" s="89">
        <f t="shared" si="227"/>
        <v>103</v>
      </c>
      <c r="DY42" s="79"/>
      <c r="DZ42" s="78">
        <f t="shared" si="228"/>
        <v>0</v>
      </c>
      <c r="EA42" s="80">
        <f t="shared" si="229"/>
        <v>103</v>
      </c>
      <c r="EB42" s="91">
        <f t="shared" si="230"/>
        <v>1.43</v>
      </c>
      <c r="EC42" s="56">
        <f t="shared" si="231"/>
        <v>1020</v>
      </c>
      <c r="ED42" s="57">
        <v>1.42</v>
      </c>
      <c r="EE42" s="88">
        <f>IF(ED42="","",IF(ED42&lt;MinMaxWorkouts!$E$15,MinMaxWorkouts!$E$15,IF(ED42&gt;MinMaxWorkouts!$F$15,MinMaxWorkouts!$F$15,IF(ED42="M",MinMaxWorkouts!$F$15,ED42))))</f>
        <v>1.42</v>
      </c>
      <c r="EF42" s="89">
        <f t="shared" si="232"/>
        <v>102</v>
      </c>
      <c r="EG42" s="79"/>
      <c r="EH42" s="78">
        <f t="shared" si="233"/>
        <v>0</v>
      </c>
      <c r="EI42" s="80">
        <f t="shared" si="234"/>
        <v>102</v>
      </c>
      <c r="EJ42" s="91">
        <f t="shared" si="235"/>
        <v>1.42</v>
      </c>
      <c r="EK42" s="56">
        <f t="shared" si="236"/>
        <v>1122</v>
      </c>
      <c r="EL42" s="60">
        <f t="shared" si="237"/>
        <v>18.42</v>
      </c>
      <c r="EM42" s="57">
        <v>0.48</v>
      </c>
      <c r="EN42" s="88">
        <f>IF(EM42="","",IF(EM42&lt;MinMaxWorkouts!$E$16,MinMaxWorkouts!$E$16,IF(EM42&gt;MinMaxWorkouts!$F$16,MinMaxWorkouts!$F$16,IF(EM42="M",MinMaxWorkouts!$F$16,EM42))))</f>
        <v>0.48</v>
      </c>
      <c r="EO42" s="89">
        <f t="shared" si="238"/>
        <v>48</v>
      </c>
      <c r="EP42" s="79"/>
      <c r="EQ42" s="78">
        <f t="shared" si="239"/>
        <v>0</v>
      </c>
      <c r="ER42" s="80">
        <f t="shared" si="240"/>
        <v>48</v>
      </c>
      <c r="ES42" s="91">
        <f t="shared" si="241"/>
        <v>0.48</v>
      </c>
      <c r="ET42" s="56">
        <f t="shared" si="242"/>
        <v>1170</v>
      </c>
      <c r="EU42" s="60">
        <f t="shared" si="243"/>
        <v>19.3</v>
      </c>
      <c r="EV42" s="57">
        <v>0.58</v>
      </c>
      <c r="EW42" s="77">
        <f>IF(EV42="","",IF(EV42&lt;MinMaxWorkouts!$E$17,MinMaxWorkouts!$E$17,IF(EV42&gt;MinMaxWorkouts!$F$17,MinMaxWorkouts!$F$17,IF(EV42="M",MinMaxWorkouts!$F$17,EV42))))</f>
        <v>0.58</v>
      </c>
      <c r="EX42" s="89">
        <f t="shared" si="244"/>
        <v>57.99999999999999</v>
      </c>
      <c r="EY42" s="79"/>
      <c r="EZ42" s="78">
        <f t="shared" si="245"/>
        <v>0</v>
      </c>
      <c r="FA42" s="80">
        <f t="shared" si="246"/>
        <v>57.99999999999999</v>
      </c>
      <c r="FB42" s="91">
        <f t="shared" si="247"/>
        <v>0.58</v>
      </c>
      <c r="FC42" s="56">
        <f t="shared" si="248"/>
        <v>1228</v>
      </c>
      <c r="FD42" s="60">
        <f t="shared" si="249"/>
        <v>20.28</v>
      </c>
      <c r="FE42" s="57">
        <v>1.1</v>
      </c>
      <c r="FF42" s="77">
        <f>IF(FE42="","",IF(FE42&lt;MinMaxWorkouts!$E$18,MinMaxWorkouts!$E$18,IF(FE42&gt;MinMaxWorkouts!$F$18,MinMaxWorkouts!$F$18,IF(FE42="M",MinMaxWorkouts!$F$18,FE42))))</f>
        <v>1.1</v>
      </c>
      <c r="FG42" s="89">
        <f t="shared" si="250"/>
        <v>70.00000000000001</v>
      </c>
      <c r="FH42" s="79"/>
      <c r="FI42" s="78">
        <f t="shared" si="251"/>
        <v>0</v>
      </c>
      <c r="FJ42" s="96">
        <f t="shared" si="252"/>
        <v>70.00000000000001</v>
      </c>
      <c r="FK42" s="97">
        <f t="shared" si="253"/>
        <v>1.1</v>
      </c>
      <c r="FL42" s="56">
        <f t="shared" si="254"/>
        <v>1298</v>
      </c>
      <c r="FM42" s="60">
        <f t="shared" si="255"/>
        <v>21.38</v>
      </c>
      <c r="FN42" s="61">
        <f>IF(FM42="","",RANK(FM42,FM$3:FM$52,1))</f>
        <v>38</v>
      </c>
      <c r="FO42" s="57">
        <v>1.4</v>
      </c>
      <c r="FP42" s="88">
        <f>IF(FO42="","",IF(FO42&lt;MinMaxWorkouts!$E$19,MinMaxWorkouts!$E$19,IF(FO42&gt;MinMaxWorkouts!$F$19,MinMaxWorkouts!$F$19,IF(FO42="M",MinMaxWorkouts!$F$19,FO42))))</f>
        <v>1.4</v>
      </c>
      <c r="FQ42" s="89">
        <f t="shared" si="256"/>
        <v>100</v>
      </c>
      <c r="FR42" s="79"/>
      <c r="FS42" s="78">
        <f t="shared" si="257"/>
        <v>0</v>
      </c>
      <c r="FT42" s="80">
        <f t="shared" si="258"/>
        <v>100</v>
      </c>
      <c r="FU42" s="91">
        <f t="shared" si="259"/>
        <v>1.4</v>
      </c>
      <c r="FV42" s="56">
        <f t="shared" si="260"/>
        <v>1398</v>
      </c>
      <c r="FW42" s="60">
        <f t="shared" si="261"/>
        <v>13.98</v>
      </c>
      <c r="FX42" s="57">
        <v>0.59</v>
      </c>
      <c r="FY42" s="88">
        <f>IF(FX42="","",IF(FX42&lt;MinMaxWorkouts!$E$20,MinMaxWorkouts!$E$20,IF(FX42&gt;MinMaxWorkouts!$F$20,MinMaxWorkouts!$F$20,IF(FX42="M",MinMaxWorkouts!$F$20,FX42))))</f>
        <v>0.59</v>
      </c>
      <c r="FZ42" s="89">
        <f t="shared" si="262"/>
        <v>59</v>
      </c>
      <c r="GA42" s="79"/>
      <c r="GB42" s="78">
        <f t="shared" si="263"/>
        <v>0</v>
      </c>
      <c r="GC42" s="80">
        <f t="shared" si="264"/>
        <v>59</v>
      </c>
      <c r="GD42" s="91">
        <f t="shared" si="265"/>
        <v>0.59</v>
      </c>
      <c r="GE42" s="56">
        <f t="shared" si="266"/>
        <v>1457</v>
      </c>
      <c r="GF42" s="60">
        <f t="shared" si="267"/>
        <v>14.57</v>
      </c>
      <c r="GG42" s="57" t="s">
        <v>382</v>
      </c>
      <c r="GH42" s="88">
        <f>IF(GG42="","",IF(GG42&lt;MinMaxWorkouts!$E$21,MinMaxWorkouts!$E$21,IF(GG42&gt;MinMaxWorkouts!$F$21,MinMaxWorkouts!$F$21,IF(GG42="M",MinMaxWorkouts!$F$21,GG42))))</f>
        <v>1</v>
      </c>
      <c r="GI42" s="89">
        <f t="shared" si="290"/>
        <v>60</v>
      </c>
      <c r="GJ42" s="79"/>
      <c r="GK42" s="78">
        <f t="shared" si="268"/>
        <v>0</v>
      </c>
      <c r="GL42" s="80">
        <f t="shared" si="269"/>
        <v>60</v>
      </c>
      <c r="GM42" s="91">
        <f t="shared" si="270"/>
        <v>1</v>
      </c>
      <c r="GN42" s="56">
        <f t="shared" si="271"/>
        <v>1517</v>
      </c>
      <c r="GO42" s="60">
        <f t="shared" si="272"/>
        <v>15.17</v>
      </c>
      <c r="GP42" s="57">
        <v>1.4</v>
      </c>
      <c r="GQ42" s="88">
        <f>IF(GP42="","",IF(GP42&lt;MinMaxWorkouts!$E$22,MinMaxWorkouts!$E$22,IF(GP42&gt;MinMaxWorkouts!$F$22,MinMaxWorkouts!$F$22,IF(GP42="M",MinMaxWorkouts!$F$22,GP42))))</f>
        <v>1.4</v>
      </c>
      <c r="GR42" s="89">
        <f t="shared" si="291"/>
        <v>100</v>
      </c>
      <c r="GS42" s="79"/>
      <c r="GT42" s="78">
        <f t="shared" si="273"/>
        <v>0</v>
      </c>
      <c r="GU42" s="80">
        <f t="shared" si="274"/>
        <v>100</v>
      </c>
      <c r="GV42" s="91">
        <f t="shared" si="275"/>
        <v>1.4</v>
      </c>
      <c r="GW42" s="56">
        <f t="shared" si="276"/>
        <v>1617</v>
      </c>
      <c r="GX42" s="60">
        <f t="shared" si="277"/>
        <v>16.17</v>
      </c>
      <c r="GY42" s="57">
        <v>0.57</v>
      </c>
      <c r="GZ42" s="88">
        <f>IF(GY42="","",IF(GY42&lt;MinMaxWorkouts!$E$23,MinMaxWorkouts!$E$23,IF(GY42&gt;MinMaxWorkouts!$F$23,MinMaxWorkouts!$F$23,IF(GY42="M",MinMaxWorkouts!$F$23,GY42))))</f>
        <v>0.57</v>
      </c>
      <c r="HA42" s="89">
        <f t="shared" si="292"/>
        <v>56.99999999999999</v>
      </c>
      <c r="HB42" s="79"/>
      <c r="HC42" s="78">
        <f t="shared" si="278"/>
        <v>0</v>
      </c>
      <c r="HD42" s="80">
        <f t="shared" si="279"/>
        <v>56.99999999999999</v>
      </c>
      <c r="HE42" s="91">
        <f t="shared" si="280"/>
        <v>0.57</v>
      </c>
      <c r="HF42" s="56">
        <f t="shared" si="281"/>
        <v>1674</v>
      </c>
      <c r="HG42" s="60">
        <f t="shared" si="282"/>
        <v>16.74</v>
      </c>
      <c r="HH42" s="57">
        <v>0.54</v>
      </c>
      <c r="HI42" s="88">
        <f>IF(HH42="","",IF(HH42&lt;MinMaxWorkouts!$E$24,MinMaxWorkouts!$E$24,IF(HH42&gt;MinMaxWorkouts!$F$24,MinMaxWorkouts!$F$24,IF(HH42="M",MinMaxWorkouts!$F$24,HH42))))</f>
        <v>0.54</v>
      </c>
      <c r="HJ42" s="89">
        <f t="shared" si="283"/>
        <v>54</v>
      </c>
      <c r="HK42" s="79"/>
      <c r="HL42" s="78">
        <f t="shared" si="284"/>
        <v>0</v>
      </c>
      <c r="HM42" s="80">
        <f t="shared" si="285"/>
        <v>54</v>
      </c>
      <c r="HN42" s="91">
        <f t="shared" si="286"/>
        <v>0.54</v>
      </c>
      <c r="HO42" s="99"/>
      <c r="HP42" s="58"/>
      <c r="HQ42" s="42">
        <f t="shared" si="287"/>
        <v>1728</v>
      </c>
      <c r="HR42" s="57"/>
      <c r="HS42" s="66">
        <f t="shared" si="288"/>
        <v>28.48</v>
      </c>
      <c r="HT42" s="67">
        <v>17</v>
      </c>
      <c r="HU42" s="68">
        <f>IF(B42="","DNS",IF(HS42="","DNF",RANK(HS42,HS$3:HS$52,1)))</f>
        <v>40</v>
      </c>
      <c r="HV42" s="68">
        <f t="shared" si="289"/>
        <v>40</v>
      </c>
    </row>
    <row r="43" spans="1:230" ht="15.75">
      <c r="A43" s="112">
        <v>6</v>
      </c>
      <c r="B43" s="54">
        <f t="shared" si="147"/>
        <v>60</v>
      </c>
      <c r="C43" s="129" t="s">
        <v>228</v>
      </c>
      <c r="D43" s="130" t="str">
        <f t="shared" si="293"/>
        <v>A</v>
      </c>
      <c r="E43" s="130">
        <f t="shared" si="148"/>
        <v>5</v>
      </c>
      <c r="F43" s="130" t="str">
        <f t="shared" si="149"/>
        <v> Harryman</v>
      </c>
      <c r="G43" s="131" t="s">
        <v>381</v>
      </c>
      <c r="H43" s="130" t="str">
        <f t="shared" si="150"/>
        <v>R</v>
      </c>
      <c r="I43" s="130">
        <f t="shared" si="151"/>
        <v>7</v>
      </c>
      <c r="J43" s="130" t="str">
        <f t="shared" si="152"/>
        <v> Boyd</v>
      </c>
      <c r="K43" s="130" t="str">
        <f t="shared" si="153"/>
        <v>A. Harryman/R. Boyd</v>
      </c>
      <c r="L43" s="132" t="s">
        <v>309</v>
      </c>
      <c r="M43" s="122" t="s">
        <v>342</v>
      </c>
      <c r="N43" s="123">
        <v>3</v>
      </c>
      <c r="O43" s="135">
        <f>O42+MinMaxWorkouts!J$2</f>
        <v>0.4451388888888888</v>
      </c>
      <c r="P43" s="55"/>
      <c r="Q43" s="56">
        <f t="shared" si="154"/>
        <v>0</v>
      </c>
      <c r="R43" s="57" t="s">
        <v>382</v>
      </c>
      <c r="S43" s="77">
        <f>IF(R43="","",IF(R43&lt;MinMaxWorkouts!$E$2,MinMaxWorkouts!$E$2,IF(R43&gt;MinMaxWorkouts!$F$2,MinMaxWorkouts!$F$2,IF(R43="M",MinMaxWorkouts!$D$2,R43))))</f>
        <v>1.48</v>
      </c>
      <c r="T43" s="78">
        <f t="shared" si="155"/>
        <v>108</v>
      </c>
      <c r="U43" s="79"/>
      <c r="V43" s="78">
        <f t="shared" si="156"/>
        <v>0</v>
      </c>
      <c r="W43" s="80">
        <f t="shared" si="157"/>
        <v>108</v>
      </c>
      <c r="X43" s="81">
        <f t="shared" si="158"/>
        <v>1.48</v>
      </c>
      <c r="Y43" s="57">
        <v>0.43</v>
      </c>
      <c r="Z43" s="77">
        <f>IF(Y43="","",IF(Y43&lt;MinMaxWorkouts!$E$3,MinMaxWorkouts!$E$3,IF(Y43&gt;MinMaxWorkouts!$F$3,MinMaxWorkouts!$F$3,IF(Y43="M",MinMaxWorkouts!$F$3,Y43))))</f>
        <v>0.43</v>
      </c>
      <c r="AA43" s="78">
        <f t="shared" si="159"/>
        <v>43</v>
      </c>
      <c r="AB43" s="79"/>
      <c r="AC43" s="78">
        <f t="shared" si="160"/>
        <v>0</v>
      </c>
      <c r="AD43" s="80">
        <f t="shared" si="161"/>
        <v>43</v>
      </c>
      <c r="AE43" s="81">
        <f t="shared" si="162"/>
        <v>0.43</v>
      </c>
      <c r="AF43" s="56">
        <f t="shared" si="163"/>
        <v>151</v>
      </c>
      <c r="AG43" s="60">
        <f t="shared" si="164"/>
        <v>2.31</v>
      </c>
      <c r="AH43" s="57">
        <v>0.59</v>
      </c>
      <c r="AI43" s="104">
        <f>IF(AH43="","",IF(AH43&lt;MinMaxWorkouts!$E$4,MinMaxWorkouts!$E$4,IF(AH43&gt;MinMaxWorkouts!$F$4,MinMaxWorkouts!$F$4,IF(AH43="M",MinMaxWorkouts!$F$4,AH43))))</f>
        <v>0.59</v>
      </c>
      <c r="AJ43" s="78">
        <f t="shared" si="165"/>
        <v>59</v>
      </c>
      <c r="AK43" s="79"/>
      <c r="AL43" s="78">
        <f t="shared" si="166"/>
        <v>0</v>
      </c>
      <c r="AM43" s="80">
        <f t="shared" si="167"/>
        <v>59</v>
      </c>
      <c r="AN43" s="81">
        <f t="shared" si="168"/>
        <v>0.59</v>
      </c>
      <c r="AO43" s="56">
        <f t="shared" si="169"/>
        <v>210</v>
      </c>
      <c r="AP43" s="60">
        <f t="shared" si="170"/>
        <v>3.3</v>
      </c>
      <c r="AQ43" s="59">
        <v>0.58</v>
      </c>
      <c r="AR43" s="104">
        <f>IF(AQ43="","",IF(AQ43&lt;MinMaxWorkouts!$E$5,MinMaxWorkouts!$E$5,IF(AQ43&gt;MinMaxWorkouts!$F$5,MinMaxWorkouts!$F$5,IF(AQ43="M",MinMaxWorkouts!$F$5,AQ43))))</f>
        <v>0.58</v>
      </c>
      <c r="AS43" s="78">
        <f t="shared" si="171"/>
        <v>57.99999999999999</v>
      </c>
      <c r="AT43" s="79"/>
      <c r="AU43" s="78">
        <f t="shared" si="172"/>
        <v>0</v>
      </c>
      <c r="AV43" s="80">
        <f t="shared" si="173"/>
        <v>57.99999999999999</v>
      </c>
      <c r="AW43" s="81">
        <f t="shared" si="174"/>
        <v>0.58</v>
      </c>
      <c r="AX43" s="56">
        <f t="shared" si="175"/>
        <v>268</v>
      </c>
      <c r="AY43" s="62">
        <f t="shared" si="176"/>
        <v>4.28</v>
      </c>
      <c r="AZ43" s="57" t="s">
        <v>382</v>
      </c>
      <c r="BA43" s="77">
        <f>IF(AZ43="","",IF(AZ43&lt;MinMaxWorkouts!$E$6,MinMaxWorkouts!$E$6,IF(AZ43&gt;MinMaxWorkouts!$F$6,MinMaxWorkouts!$F$6,IF(AZ43="M",MinMaxWorkouts!$F$6,AZ43))))</f>
        <v>2</v>
      </c>
      <c r="BB43" s="78">
        <f t="shared" si="177"/>
        <v>120</v>
      </c>
      <c r="BC43" s="79"/>
      <c r="BD43" s="78">
        <f t="shared" si="178"/>
        <v>0</v>
      </c>
      <c r="BE43" s="80">
        <f t="shared" si="179"/>
        <v>120</v>
      </c>
      <c r="BF43" s="83">
        <f t="shared" si="180"/>
        <v>2</v>
      </c>
      <c r="BG43" s="56">
        <f t="shared" si="181"/>
        <v>388</v>
      </c>
      <c r="BH43" s="62">
        <f t="shared" si="182"/>
        <v>6.28</v>
      </c>
      <c r="BI43" s="100">
        <f t="shared" si="183"/>
        <v>42</v>
      </c>
      <c r="BJ43" s="57">
        <v>1.52</v>
      </c>
      <c r="BK43" s="77">
        <f>IF(BJ43="","",IF(BJ43&lt;MinMaxWorkouts!$E$7,MinMaxWorkouts!$E$7,IF(BJ43&gt;MinMaxWorkouts!$F$7,MinMaxWorkouts!$F$7,IF(BJ43="M",MinMaxWorkouts!$F$7,BJ43))))</f>
        <v>1.52</v>
      </c>
      <c r="BL43" s="78">
        <f t="shared" si="184"/>
        <v>112</v>
      </c>
      <c r="BM43" s="79"/>
      <c r="BN43" s="78">
        <f t="shared" si="185"/>
        <v>0</v>
      </c>
      <c r="BO43" s="80">
        <f t="shared" si="186"/>
        <v>112</v>
      </c>
      <c r="BP43" s="83">
        <f t="shared" si="187"/>
        <v>1.52</v>
      </c>
      <c r="BQ43" s="56">
        <f t="shared" si="188"/>
        <v>500</v>
      </c>
      <c r="BR43" s="60">
        <f t="shared" si="189"/>
        <v>8.2</v>
      </c>
      <c r="BS43" s="57">
        <v>1.33</v>
      </c>
      <c r="BT43" s="77">
        <f>IF(BS43="","",IF(BS43&lt;MinMaxWorkouts!$E$8,MinMaxWorkouts!$E$8,IF(BS43&gt;MinMaxWorkouts!$F$8,MinMaxWorkouts!$F$8,IF(BS43="M",MinMaxWorkouts!$F$8,BS43))))</f>
        <v>1.33</v>
      </c>
      <c r="BU43" s="78">
        <f t="shared" si="190"/>
        <v>93</v>
      </c>
      <c r="BV43" s="79">
        <v>0.05</v>
      </c>
      <c r="BW43" s="78">
        <f t="shared" si="191"/>
        <v>5</v>
      </c>
      <c r="BX43" s="80">
        <f t="shared" si="192"/>
        <v>98</v>
      </c>
      <c r="BY43" s="85">
        <f t="shared" si="193"/>
        <v>1.38</v>
      </c>
      <c r="BZ43" s="56">
        <f t="shared" si="194"/>
        <v>598</v>
      </c>
      <c r="CA43" s="63">
        <f t="shared" si="195"/>
        <v>9.58</v>
      </c>
      <c r="CB43" s="57">
        <v>0.49</v>
      </c>
      <c r="CC43" s="88">
        <f>IF(CB43="","",IF(CB43&lt;MinMaxWorkouts!$E$9,MinMaxWorkouts!$E$9,IF(CB43&gt;MinMaxWorkouts!$F$9,MinMaxWorkouts!$F$9,IF(CB43="M",MinMaxWorkouts!$F$9,CB43))))</f>
        <v>0.49</v>
      </c>
      <c r="CD43" s="89">
        <f t="shared" si="196"/>
        <v>49</v>
      </c>
      <c r="CE43" s="79"/>
      <c r="CF43" s="78">
        <f t="shared" si="197"/>
        <v>0</v>
      </c>
      <c r="CG43" s="80">
        <f t="shared" si="198"/>
        <v>49</v>
      </c>
      <c r="CH43" s="85">
        <f t="shared" si="199"/>
        <v>0.49</v>
      </c>
      <c r="CI43" s="56">
        <f t="shared" si="200"/>
        <v>647</v>
      </c>
      <c r="CJ43" s="60">
        <f t="shared" si="201"/>
        <v>10.47</v>
      </c>
      <c r="CK43" s="57">
        <v>0.42</v>
      </c>
      <c r="CL43" s="88">
        <f>IF(CK43="","",IF(CK43&lt;MinMaxWorkouts!$E$10,MinMaxWorkouts!$E$10,IF(CK43&gt;MinMaxWorkouts!$F$10,MinMaxWorkouts!$F$10,IF(CK43="M",MinMaxWorkouts!$F$10,CK43))))</f>
        <v>0.42</v>
      </c>
      <c r="CM43" s="89">
        <f t="shared" si="202"/>
        <v>42</v>
      </c>
      <c r="CN43" s="79"/>
      <c r="CO43" s="78">
        <f t="shared" si="203"/>
        <v>0</v>
      </c>
      <c r="CP43" s="80">
        <f t="shared" si="204"/>
        <v>42</v>
      </c>
      <c r="CQ43" s="85">
        <f t="shared" si="205"/>
        <v>0.42</v>
      </c>
      <c r="CR43" s="56">
        <f t="shared" si="206"/>
        <v>689</v>
      </c>
      <c r="CS43" s="60">
        <f t="shared" si="207"/>
        <v>11.29</v>
      </c>
      <c r="CT43" s="57" t="s">
        <v>382</v>
      </c>
      <c r="CU43" s="88">
        <f>IF(CT43="","",IF(CT43&lt;MinMaxWorkouts!$E$11,MinMaxWorkouts!$E$11,IF(CT43&gt;MinMaxWorkouts!$F$11,MinMaxWorkouts!$F$11,IF(CT43="M",MinMaxWorkouts!$F$11,CT43))))</f>
        <v>1.48</v>
      </c>
      <c r="CV43" s="89">
        <f t="shared" si="208"/>
        <v>108</v>
      </c>
      <c r="CW43" s="79">
        <v>0.05</v>
      </c>
      <c r="CX43" s="78">
        <f t="shared" si="209"/>
        <v>5</v>
      </c>
      <c r="CY43" s="80">
        <f t="shared" si="210"/>
        <v>113</v>
      </c>
      <c r="CZ43" s="91">
        <f t="shared" si="211"/>
        <v>1.53</v>
      </c>
      <c r="DA43" s="56">
        <f t="shared" si="212"/>
        <v>802</v>
      </c>
      <c r="DB43" s="60">
        <f t="shared" si="213"/>
        <v>13.22</v>
      </c>
      <c r="DC43" s="57">
        <v>0.52</v>
      </c>
      <c r="DD43" s="88">
        <f>IF(DC43="","",IF(DC43&lt;MinMaxWorkouts!$E$12,MinMaxWorkouts!$E$12,IF(DC43&gt;MinMaxWorkouts!$F$12,MinMaxWorkouts!$F$12,IF(DC43="M",MinMaxWorkouts!$F$12,DC43))))</f>
        <v>0.52</v>
      </c>
      <c r="DE43" s="89">
        <f t="shared" si="214"/>
        <v>52</v>
      </c>
      <c r="DF43" s="79"/>
      <c r="DG43" s="78">
        <f t="shared" si="215"/>
        <v>0</v>
      </c>
      <c r="DH43" s="80">
        <f t="shared" si="216"/>
        <v>52</v>
      </c>
      <c r="DI43" s="91">
        <f t="shared" si="217"/>
        <v>0.52</v>
      </c>
      <c r="DJ43" s="56">
        <f t="shared" si="218"/>
        <v>854</v>
      </c>
      <c r="DK43" s="60">
        <f t="shared" si="219"/>
        <v>14.14</v>
      </c>
      <c r="DL43" s="57">
        <v>1.09</v>
      </c>
      <c r="DM43" s="88">
        <f>IF(DL43="","",IF(DL43&lt;MinMaxWorkouts!$E$13,MinMaxWorkouts!$E$13,IF(DL43&gt;MinMaxWorkouts!$F$13,MinMaxWorkouts!$F$13,IF(DL43="M",MinMaxWorkouts!$F$13,DL43))))</f>
        <v>1.09</v>
      </c>
      <c r="DN43" s="89">
        <f t="shared" si="220"/>
        <v>69</v>
      </c>
      <c r="DO43" s="79"/>
      <c r="DP43" s="78">
        <f t="shared" si="221"/>
        <v>0</v>
      </c>
      <c r="DQ43" s="80">
        <f t="shared" si="222"/>
        <v>69</v>
      </c>
      <c r="DR43" s="91">
        <f t="shared" si="223"/>
        <v>1.09</v>
      </c>
      <c r="DS43" s="64">
        <f t="shared" si="224"/>
        <v>923</v>
      </c>
      <c r="DT43" s="65">
        <f t="shared" si="225"/>
        <v>15.23</v>
      </c>
      <c r="DU43" s="65">
        <f t="shared" si="226"/>
        <v>15.23</v>
      </c>
      <c r="DV43" s="57" t="s">
        <v>382</v>
      </c>
      <c r="DW43" s="88">
        <f>IF(DV43="","",IF(DV43&lt;MinMaxWorkouts!$E$14,MinMaxWorkouts!$E$14,IF(DV43&gt;MinMaxWorkouts!$F$14,MinMaxWorkouts!$F$14,IF(DV43="M",MinMaxWorkouts!$F$14,DV43))))</f>
        <v>3.36</v>
      </c>
      <c r="DX43" s="89">
        <f t="shared" si="227"/>
        <v>216</v>
      </c>
      <c r="DY43" s="79">
        <v>0.05</v>
      </c>
      <c r="DZ43" s="78">
        <f t="shared" si="228"/>
        <v>5</v>
      </c>
      <c r="EA43" s="80">
        <f t="shared" si="229"/>
        <v>221</v>
      </c>
      <c r="EB43" s="91">
        <f t="shared" si="230"/>
        <v>3.41</v>
      </c>
      <c r="EC43" s="56">
        <f t="shared" si="231"/>
        <v>1144</v>
      </c>
      <c r="ED43" s="57">
        <v>1.29</v>
      </c>
      <c r="EE43" s="88">
        <f>IF(ED43="","",IF(ED43&lt;MinMaxWorkouts!$E$15,MinMaxWorkouts!$E$15,IF(ED43&gt;MinMaxWorkouts!$F$15,MinMaxWorkouts!$F$15,IF(ED43="M",MinMaxWorkouts!$F$15,ED43))))</f>
        <v>1.29</v>
      </c>
      <c r="EF43" s="89">
        <f t="shared" si="232"/>
        <v>89</v>
      </c>
      <c r="EG43" s="79"/>
      <c r="EH43" s="78">
        <f t="shared" si="233"/>
        <v>0</v>
      </c>
      <c r="EI43" s="80">
        <f t="shared" si="234"/>
        <v>89</v>
      </c>
      <c r="EJ43" s="91">
        <f t="shared" si="235"/>
        <v>1.29</v>
      </c>
      <c r="EK43" s="56">
        <f t="shared" si="236"/>
        <v>1233</v>
      </c>
      <c r="EL43" s="60">
        <f t="shared" si="237"/>
        <v>20.33</v>
      </c>
      <c r="EM43" s="57">
        <v>0.45</v>
      </c>
      <c r="EN43" s="88">
        <f>IF(EM43="","",IF(EM43&lt;MinMaxWorkouts!$E$16,MinMaxWorkouts!$E$16,IF(EM43&gt;MinMaxWorkouts!$F$16,MinMaxWorkouts!$F$16,IF(EM43="M",MinMaxWorkouts!$F$16,EM43))))</f>
        <v>0.45</v>
      </c>
      <c r="EO43" s="89">
        <f t="shared" si="238"/>
        <v>45</v>
      </c>
      <c r="EP43" s="79"/>
      <c r="EQ43" s="78">
        <f t="shared" si="239"/>
        <v>0</v>
      </c>
      <c r="ER43" s="80">
        <f t="shared" si="240"/>
        <v>45</v>
      </c>
      <c r="ES43" s="91">
        <f t="shared" si="241"/>
        <v>0.45</v>
      </c>
      <c r="ET43" s="56">
        <f t="shared" si="242"/>
        <v>1278</v>
      </c>
      <c r="EU43" s="60">
        <f t="shared" si="243"/>
        <v>21.18</v>
      </c>
      <c r="EV43" s="57">
        <v>0.5</v>
      </c>
      <c r="EW43" s="77">
        <f>IF(EV43="","",IF(EV43&lt;MinMaxWorkouts!$E$17,MinMaxWorkouts!$E$17,IF(EV43&gt;MinMaxWorkouts!$F$17,MinMaxWorkouts!$F$17,IF(EV43="M",MinMaxWorkouts!$F$17,EV43))))</f>
        <v>0.5</v>
      </c>
      <c r="EX43" s="89">
        <f t="shared" si="244"/>
        <v>50</v>
      </c>
      <c r="EY43" s="79"/>
      <c r="EZ43" s="78">
        <f t="shared" si="245"/>
        <v>0</v>
      </c>
      <c r="FA43" s="80">
        <f t="shared" si="246"/>
        <v>50</v>
      </c>
      <c r="FB43" s="91">
        <f t="shared" si="247"/>
        <v>0.5</v>
      </c>
      <c r="FC43" s="56">
        <f t="shared" si="248"/>
        <v>1328</v>
      </c>
      <c r="FD43" s="60">
        <f t="shared" si="249"/>
        <v>22.08</v>
      </c>
      <c r="FE43" s="57">
        <v>1.05</v>
      </c>
      <c r="FF43" s="77">
        <f>IF(FE43="","",IF(FE43&lt;MinMaxWorkouts!$E$18,MinMaxWorkouts!$E$18,IF(FE43&gt;MinMaxWorkouts!$F$18,MinMaxWorkouts!$F$18,IF(FE43="M",MinMaxWorkouts!$F$18,FE43))))</f>
        <v>1.05</v>
      </c>
      <c r="FG43" s="89">
        <f t="shared" si="250"/>
        <v>65</v>
      </c>
      <c r="FH43" s="79"/>
      <c r="FI43" s="78">
        <f t="shared" si="251"/>
        <v>0</v>
      </c>
      <c r="FJ43" s="96">
        <f t="shared" si="252"/>
        <v>65</v>
      </c>
      <c r="FK43" s="97">
        <f t="shared" si="253"/>
        <v>1.05</v>
      </c>
      <c r="FL43" s="56">
        <f t="shared" si="254"/>
        <v>1393</v>
      </c>
      <c r="FM43" s="60">
        <f t="shared" si="255"/>
        <v>23.13</v>
      </c>
      <c r="FN43" s="61">
        <f>IF(FM43="","",RANK(FM43,FM$3:FM$49,1))</f>
        <v>43</v>
      </c>
      <c r="FO43" s="57">
        <v>1.3</v>
      </c>
      <c r="FP43" s="88">
        <f>IF(FO43="","",IF(FO43&lt;MinMaxWorkouts!$E$19,MinMaxWorkouts!$E$19,IF(FO43&gt;MinMaxWorkouts!$F$19,MinMaxWorkouts!$F$19,IF(FO43="M",MinMaxWorkouts!$F$19,FO43))))</f>
        <v>1.3</v>
      </c>
      <c r="FQ43" s="89">
        <f t="shared" si="256"/>
        <v>90</v>
      </c>
      <c r="FR43" s="79"/>
      <c r="FS43" s="78">
        <f t="shared" si="257"/>
        <v>0</v>
      </c>
      <c r="FT43" s="80">
        <f t="shared" si="258"/>
        <v>90</v>
      </c>
      <c r="FU43" s="91">
        <f t="shared" si="259"/>
        <v>1.3</v>
      </c>
      <c r="FV43" s="56">
        <f t="shared" si="260"/>
        <v>1483</v>
      </c>
      <c r="FW43" s="60">
        <f t="shared" si="261"/>
        <v>14.83</v>
      </c>
      <c r="FX43" s="57">
        <v>0.5</v>
      </c>
      <c r="FY43" s="88">
        <f>IF(FX43="","",IF(FX43&lt;MinMaxWorkouts!$E$20,MinMaxWorkouts!$E$20,IF(FX43&gt;MinMaxWorkouts!$F$20,MinMaxWorkouts!$F$20,IF(FX43="M",MinMaxWorkouts!$F$20,FX43))))</f>
        <v>0.5</v>
      </c>
      <c r="FZ43" s="89">
        <f t="shared" si="262"/>
        <v>50</v>
      </c>
      <c r="GA43" s="79"/>
      <c r="GB43" s="78">
        <f t="shared" si="263"/>
        <v>0</v>
      </c>
      <c r="GC43" s="80">
        <f t="shared" si="264"/>
        <v>50</v>
      </c>
      <c r="GD43" s="91">
        <f t="shared" si="265"/>
        <v>0.5</v>
      </c>
      <c r="GE43" s="56">
        <f t="shared" si="266"/>
        <v>1533</v>
      </c>
      <c r="GF43" s="60">
        <f t="shared" si="267"/>
        <v>15.33</v>
      </c>
      <c r="GG43" s="57">
        <v>0.47</v>
      </c>
      <c r="GH43" s="88">
        <f>IF(GG43="","",IF(GG43&lt;MinMaxWorkouts!$E$21,MinMaxWorkouts!$E$21,IF(GG43&gt;MinMaxWorkouts!$F$21,MinMaxWorkouts!$F$21,IF(GG43="M",MinMaxWorkouts!$F$21,GG43))))</f>
        <v>0.47</v>
      </c>
      <c r="GI43" s="89">
        <f t="shared" si="290"/>
        <v>47</v>
      </c>
      <c r="GJ43" s="79"/>
      <c r="GK43" s="78">
        <f t="shared" si="268"/>
        <v>0</v>
      </c>
      <c r="GL43" s="80">
        <f t="shared" si="269"/>
        <v>47</v>
      </c>
      <c r="GM43" s="91">
        <f t="shared" si="270"/>
        <v>0.47</v>
      </c>
      <c r="GN43" s="56">
        <f t="shared" si="271"/>
        <v>1580</v>
      </c>
      <c r="GO43" s="60">
        <f t="shared" si="272"/>
        <v>15.8</v>
      </c>
      <c r="GP43" s="57">
        <v>1.29</v>
      </c>
      <c r="GQ43" s="88">
        <f>IF(GP43="","",IF(GP43&lt;MinMaxWorkouts!$E$22,MinMaxWorkouts!$E$22,IF(GP43&gt;MinMaxWorkouts!$F$22,MinMaxWorkouts!$F$22,IF(GP43="M",MinMaxWorkouts!$F$22,GP43))))</f>
        <v>1.29</v>
      </c>
      <c r="GR43" s="89">
        <f t="shared" si="291"/>
        <v>89</v>
      </c>
      <c r="GS43" s="79"/>
      <c r="GT43" s="78">
        <f t="shared" si="273"/>
        <v>0</v>
      </c>
      <c r="GU43" s="80">
        <f t="shared" si="274"/>
        <v>89</v>
      </c>
      <c r="GV43" s="91">
        <f t="shared" si="275"/>
        <v>1.29</v>
      </c>
      <c r="GW43" s="56">
        <f t="shared" si="276"/>
        <v>1669</v>
      </c>
      <c r="GX43" s="60">
        <f t="shared" si="277"/>
        <v>16.69</v>
      </c>
      <c r="GY43" s="57">
        <v>0.5</v>
      </c>
      <c r="GZ43" s="88">
        <f>IF(GY43="","",IF(GY43&lt;MinMaxWorkouts!$E$23,MinMaxWorkouts!$E$23,IF(GY43&gt;MinMaxWorkouts!$F$23,MinMaxWorkouts!$F$23,IF(GY43="M",MinMaxWorkouts!$F$23,GY43))))</f>
        <v>0.5</v>
      </c>
      <c r="HA43" s="89">
        <f t="shared" si="292"/>
        <v>50</v>
      </c>
      <c r="HB43" s="79"/>
      <c r="HC43" s="78">
        <f t="shared" si="278"/>
        <v>0</v>
      </c>
      <c r="HD43" s="80">
        <f t="shared" si="279"/>
        <v>50</v>
      </c>
      <c r="HE43" s="91">
        <f t="shared" si="280"/>
        <v>0.5</v>
      </c>
      <c r="HF43" s="56">
        <f t="shared" si="281"/>
        <v>1719</v>
      </c>
      <c r="HG43" s="60">
        <f t="shared" si="282"/>
        <v>17.19</v>
      </c>
      <c r="HH43" s="57">
        <v>0.45</v>
      </c>
      <c r="HI43" s="88">
        <f>IF(HH43="","",IF(HH43&lt;MinMaxWorkouts!$E$24,MinMaxWorkouts!$E$24,IF(HH43&gt;MinMaxWorkouts!$F$24,MinMaxWorkouts!$F$24,IF(HH43="M",MinMaxWorkouts!$F$24,HH43))))</f>
        <v>0.45</v>
      </c>
      <c r="HJ43" s="89">
        <f t="shared" si="283"/>
        <v>45</v>
      </c>
      <c r="HK43" s="79"/>
      <c r="HL43" s="78">
        <f t="shared" si="284"/>
        <v>0</v>
      </c>
      <c r="HM43" s="80">
        <f t="shared" si="285"/>
        <v>45</v>
      </c>
      <c r="HN43" s="91">
        <f t="shared" si="286"/>
        <v>0.45</v>
      </c>
      <c r="HO43" s="99"/>
      <c r="HP43" s="58"/>
      <c r="HQ43" s="42">
        <f t="shared" si="287"/>
        <v>1764</v>
      </c>
      <c r="HR43" s="57"/>
      <c r="HS43" s="66">
        <f t="shared" si="288"/>
        <v>29.24</v>
      </c>
      <c r="HT43" s="67">
        <v>18</v>
      </c>
      <c r="HU43" s="68">
        <f>IF(B43="","DNS",IF(HS43="","DNF",RANK(HS43,HS$3:HS$49,1)))</f>
        <v>41</v>
      </c>
      <c r="HV43" s="68">
        <f t="shared" si="289"/>
        <v>41</v>
      </c>
    </row>
    <row r="44" spans="1:230" ht="15.75">
      <c r="A44" s="112">
        <v>29</v>
      </c>
      <c r="B44" s="54">
        <f t="shared" si="147"/>
        <v>290</v>
      </c>
      <c r="C44" s="129" t="s">
        <v>267</v>
      </c>
      <c r="D44" s="130" t="str">
        <f t="shared" si="293"/>
        <v>R</v>
      </c>
      <c r="E44" s="130">
        <f t="shared" si="148"/>
        <v>8</v>
      </c>
      <c r="F44" s="78" t="str">
        <f t="shared" si="149"/>
        <v> Wright</v>
      </c>
      <c r="G44" s="131" t="s">
        <v>268</v>
      </c>
      <c r="H44" s="78" t="str">
        <f t="shared" si="150"/>
        <v>W</v>
      </c>
      <c r="I44" s="130">
        <f t="shared" si="151"/>
        <v>6</v>
      </c>
      <c r="J44" s="78" t="str">
        <f t="shared" si="152"/>
        <v> Hutchinson</v>
      </c>
      <c r="K44" s="130" t="str">
        <f t="shared" si="153"/>
        <v>R. Wright/W. Hutchinson</v>
      </c>
      <c r="L44" s="132" t="s">
        <v>323</v>
      </c>
      <c r="M44" s="122" t="s">
        <v>357</v>
      </c>
      <c r="N44" s="123">
        <v>3</v>
      </c>
      <c r="O44" s="135">
        <f>O43+MinMaxWorkouts!J$2</f>
        <v>0.44583333333333325</v>
      </c>
      <c r="P44" s="55"/>
      <c r="Q44" s="56">
        <f t="shared" si="154"/>
        <v>0</v>
      </c>
      <c r="R44" s="57" t="s">
        <v>382</v>
      </c>
      <c r="S44" s="77">
        <f>IF(R44="","",IF(R44&lt;MinMaxWorkouts!$E$2,MinMaxWorkouts!$E$2,IF(R44&gt;MinMaxWorkouts!$F$2,MinMaxWorkouts!$F$2,IF(R44="M",MinMaxWorkouts!$D$2,R44))))</f>
        <v>1.48</v>
      </c>
      <c r="T44" s="78">
        <f t="shared" si="155"/>
        <v>108</v>
      </c>
      <c r="U44" s="79"/>
      <c r="V44" s="78">
        <f t="shared" si="156"/>
        <v>0</v>
      </c>
      <c r="W44" s="80">
        <f t="shared" si="157"/>
        <v>108</v>
      </c>
      <c r="X44" s="81">
        <f t="shared" si="158"/>
        <v>1.48</v>
      </c>
      <c r="Y44" s="57" t="s">
        <v>382</v>
      </c>
      <c r="Z44" s="77">
        <f>IF(Y44="","",IF(Y44&lt;MinMaxWorkouts!$E$3,MinMaxWorkouts!$E$3,IF(Y44&gt;MinMaxWorkouts!$F$3,MinMaxWorkouts!$F$3,IF(Y44="M",MinMaxWorkouts!$F$3,Y44))))</f>
        <v>2</v>
      </c>
      <c r="AA44" s="78">
        <f t="shared" si="159"/>
        <v>120</v>
      </c>
      <c r="AB44" s="79"/>
      <c r="AC44" s="78">
        <f t="shared" si="160"/>
        <v>0</v>
      </c>
      <c r="AD44" s="80">
        <f t="shared" si="161"/>
        <v>120</v>
      </c>
      <c r="AE44" s="81">
        <f t="shared" si="162"/>
        <v>2</v>
      </c>
      <c r="AF44" s="56">
        <f t="shared" si="163"/>
        <v>228</v>
      </c>
      <c r="AG44" s="60">
        <f t="shared" si="164"/>
        <v>3.48</v>
      </c>
      <c r="AH44" s="57">
        <v>0.57</v>
      </c>
      <c r="AI44" s="104">
        <f>IF(AH44="","",IF(AH44&lt;MinMaxWorkouts!$E$4,MinMaxWorkouts!$E$4,IF(AH44&gt;MinMaxWorkouts!$F$4,MinMaxWorkouts!$F$4,IF(AH44="M",MinMaxWorkouts!$F$4,AH44))))</f>
        <v>0.57</v>
      </c>
      <c r="AJ44" s="78">
        <f t="shared" si="165"/>
        <v>56.99999999999999</v>
      </c>
      <c r="AK44" s="79"/>
      <c r="AL44" s="78">
        <f t="shared" si="166"/>
        <v>0</v>
      </c>
      <c r="AM44" s="80">
        <f t="shared" si="167"/>
        <v>56.99999999999999</v>
      </c>
      <c r="AN44" s="81">
        <f t="shared" si="168"/>
        <v>0.57</v>
      </c>
      <c r="AO44" s="56">
        <f t="shared" si="169"/>
        <v>285</v>
      </c>
      <c r="AP44" s="60">
        <f t="shared" si="170"/>
        <v>4.45</v>
      </c>
      <c r="AQ44" s="59">
        <v>0.54</v>
      </c>
      <c r="AR44" s="104">
        <f>IF(AQ44="","",IF(AQ44&lt;MinMaxWorkouts!$E$5,MinMaxWorkouts!$E$5,IF(AQ44&gt;MinMaxWorkouts!$F$5,MinMaxWorkouts!$F$5,IF(AQ44="M",MinMaxWorkouts!$F$5,AQ44))))</f>
        <v>0.54</v>
      </c>
      <c r="AS44" s="78">
        <f t="shared" si="171"/>
        <v>54</v>
      </c>
      <c r="AT44" s="79"/>
      <c r="AU44" s="78">
        <f t="shared" si="172"/>
        <v>0</v>
      </c>
      <c r="AV44" s="80">
        <f t="shared" si="173"/>
        <v>54</v>
      </c>
      <c r="AW44" s="81">
        <f t="shared" si="174"/>
        <v>0.54</v>
      </c>
      <c r="AX44" s="56">
        <f t="shared" si="175"/>
        <v>339</v>
      </c>
      <c r="AY44" s="62">
        <f t="shared" si="176"/>
        <v>5.39</v>
      </c>
      <c r="AZ44" s="57" t="s">
        <v>382</v>
      </c>
      <c r="BA44" s="77">
        <f>IF(AZ44="","",IF(AZ44&lt;MinMaxWorkouts!$E$6,MinMaxWorkouts!$E$6,IF(AZ44&gt;MinMaxWorkouts!$F$6,MinMaxWorkouts!$F$6,IF(AZ44="M",MinMaxWorkouts!$F$6,AZ44))))</f>
        <v>2</v>
      </c>
      <c r="BB44" s="78">
        <f t="shared" si="177"/>
        <v>120</v>
      </c>
      <c r="BC44" s="79"/>
      <c r="BD44" s="78">
        <f t="shared" si="178"/>
        <v>0</v>
      </c>
      <c r="BE44" s="80">
        <f t="shared" si="179"/>
        <v>120</v>
      </c>
      <c r="BF44" s="83">
        <f t="shared" si="180"/>
        <v>2</v>
      </c>
      <c r="BG44" s="56">
        <f t="shared" si="181"/>
        <v>459</v>
      </c>
      <c r="BH44" s="62">
        <f t="shared" si="182"/>
        <v>7.39</v>
      </c>
      <c r="BI44" s="100">
        <f t="shared" si="183"/>
        <v>49</v>
      </c>
      <c r="BJ44" s="57">
        <v>1.36</v>
      </c>
      <c r="BK44" s="77">
        <f>IF(BJ44="","",IF(BJ44&lt;MinMaxWorkouts!$E$7,MinMaxWorkouts!$E$7,IF(BJ44&gt;MinMaxWorkouts!$F$7,MinMaxWorkouts!$F$7,IF(BJ44="M",MinMaxWorkouts!$F$7,BJ44))))</f>
        <v>1.36</v>
      </c>
      <c r="BL44" s="78">
        <f t="shared" si="184"/>
        <v>96</v>
      </c>
      <c r="BM44" s="79">
        <v>0.05</v>
      </c>
      <c r="BN44" s="78">
        <f t="shared" si="185"/>
        <v>5</v>
      </c>
      <c r="BO44" s="80">
        <f t="shared" si="186"/>
        <v>101</v>
      </c>
      <c r="BP44" s="83">
        <f t="shared" si="187"/>
        <v>1.41</v>
      </c>
      <c r="BQ44" s="56">
        <f t="shared" si="188"/>
        <v>560</v>
      </c>
      <c r="BR44" s="60">
        <f t="shared" si="189"/>
        <v>9.2</v>
      </c>
      <c r="BS44" s="57">
        <v>1.33</v>
      </c>
      <c r="BT44" s="77">
        <f>IF(BS44="","",IF(BS44&lt;MinMaxWorkouts!$E$8,MinMaxWorkouts!$E$8,IF(BS44&gt;MinMaxWorkouts!$F$8,MinMaxWorkouts!$F$8,IF(BS44="M",MinMaxWorkouts!$F$8,BS44))))</f>
        <v>1.33</v>
      </c>
      <c r="BU44" s="78">
        <f t="shared" si="190"/>
        <v>93</v>
      </c>
      <c r="BV44" s="79"/>
      <c r="BW44" s="78">
        <f t="shared" si="191"/>
        <v>0</v>
      </c>
      <c r="BX44" s="80">
        <f t="shared" si="192"/>
        <v>93</v>
      </c>
      <c r="BY44" s="85">
        <f t="shared" si="193"/>
        <v>1.33</v>
      </c>
      <c r="BZ44" s="56">
        <f t="shared" si="194"/>
        <v>653</v>
      </c>
      <c r="CA44" s="63">
        <f t="shared" si="195"/>
        <v>10.53</v>
      </c>
      <c r="CB44" s="57">
        <v>0.46</v>
      </c>
      <c r="CC44" s="88">
        <f>IF(CB44="","",IF(CB44&lt;MinMaxWorkouts!$E$9,MinMaxWorkouts!$E$9,IF(CB44&gt;MinMaxWorkouts!$F$9,MinMaxWorkouts!$F$9,IF(CB44="M",MinMaxWorkouts!$F$9,CB44))))</f>
        <v>0.46</v>
      </c>
      <c r="CD44" s="89">
        <f t="shared" si="196"/>
        <v>46</v>
      </c>
      <c r="CE44" s="79"/>
      <c r="CF44" s="78">
        <f t="shared" si="197"/>
        <v>0</v>
      </c>
      <c r="CG44" s="80">
        <f t="shared" si="198"/>
        <v>46</v>
      </c>
      <c r="CH44" s="85">
        <f t="shared" si="199"/>
        <v>0.46</v>
      </c>
      <c r="CI44" s="56">
        <f t="shared" si="200"/>
        <v>699</v>
      </c>
      <c r="CJ44" s="60">
        <f t="shared" si="201"/>
        <v>11.39</v>
      </c>
      <c r="CK44" s="57">
        <v>0.43</v>
      </c>
      <c r="CL44" s="88">
        <f>IF(CK44="","",IF(CK44&lt;MinMaxWorkouts!$E$10,MinMaxWorkouts!$E$10,IF(CK44&gt;MinMaxWorkouts!$F$10,MinMaxWorkouts!$F$10,IF(CK44="M",MinMaxWorkouts!$F$10,CK44))))</f>
        <v>0.43</v>
      </c>
      <c r="CM44" s="89">
        <f t="shared" si="202"/>
        <v>43</v>
      </c>
      <c r="CN44" s="79">
        <v>0.05</v>
      </c>
      <c r="CO44" s="78">
        <f t="shared" si="203"/>
        <v>5</v>
      </c>
      <c r="CP44" s="80">
        <f t="shared" si="204"/>
        <v>48</v>
      </c>
      <c r="CQ44" s="85">
        <f t="shared" si="205"/>
        <v>0.48</v>
      </c>
      <c r="CR44" s="56">
        <f t="shared" si="206"/>
        <v>747</v>
      </c>
      <c r="CS44" s="60">
        <f t="shared" si="207"/>
        <v>12.27</v>
      </c>
      <c r="CT44" s="57">
        <v>0.55</v>
      </c>
      <c r="CU44" s="88">
        <f>IF(CT44="","",IF(CT44&lt;MinMaxWorkouts!$E$11,MinMaxWorkouts!$E$11,IF(CT44&gt;MinMaxWorkouts!$F$11,MinMaxWorkouts!$F$11,IF(CT44="M",MinMaxWorkouts!$F$11,CT44))))</f>
        <v>0.55</v>
      </c>
      <c r="CV44" s="89">
        <f t="shared" si="208"/>
        <v>55.00000000000001</v>
      </c>
      <c r="CW44" s="79"/>
      <c r="CX44" s="78">
        <f t="shared" si="209"/>
        <v>0</v>
      </c>
      <c r="CY44" s="80">
        <f t="shared" si="210"/>
        <v>55.00000000000001</v>
      </c>
      <c r="CZ44" s="91">
        <f t="shared" si="211"/>
        <v>0.55</v>
      </c>
      <c r="DA44" s="56">
        <f t="shared" si="212"/>
        <v>802</v>
      </c>
      <c r="DB44" s="60">
        <f t="shared" si="213"/>
        <v>13.22</v>
      </c>
      <c r="DC44" s="57">
        <v>0.49</v>
      </c>
      <c r="DD44" s="88">
        <f>IF(DC44="","",IF(DC44&lt;MinMaxWorkouts!$E$12,MinMaxWorkouts!$E$12,IF(DC44&gt;MinMaxWorkouts!$F$12,MinMaxWorkouts!$F$12,IF(DC44="M",MinMaxWorkouts!$F$12,DC44))))</f>
        <v>0.49</v>
      </c>
      <c r="DE44" s="89">
        <f t="shared" si="214"/>
        <v>49</v>
      </c>
      <c r="DF44" s="79">
        <v>0.05</v>
      </c>
      <c r="DG44" s="78">
        <f t="shared" si="215"/>
        <v>5</v>
      </c>
      <c r="DH44" s="80">
        <f t="shared" si="216"/>
        <v>54</v>
      </c>
      <c r="DI44" s="91">
        <f t="shared" si="217"/>
        <v>0.54</v>
      </c>
      <c r="DJ44" s="56">
        <f t="shared" si="218"/>
        <v>856</v>
      </c>
      <c r="DK44" s="60">
        <f t="shared" si="219"/>
        <v>14.16</v>
      </c>
      <c r="DL44" s="57" t="s">
        <v>382</v>
      </c>
      <c r="DM44" s="88">
        <f>IF(DL44="","",IF(DL44&lt;MinMaxWorkouts!$E$13,MinMaxWorkouts!$E$13,IF(DL44&gt;MinMaxWorkouts!$F$13,MinMaxWorkouts!$F$13,IF(DL44="M",MinMaxWorkouts!$F$13,DL44))))</f>
        <v>2</v>
      </c>
      <c r="DN44" s="89">
        <f t="shared" si="220"/>
        <v>120</v>
      </c>
      <c r="DO44" s="79"/>
      <c r="DP44" s="78">
        <f t="shared" si="221"/>
        <v>0</v>
      </c>
      <c r="DQ44" s="80">
        <f t="shared" si="222"/>
        <v>120</v>
      </c>
      <c r="DR44" s="91">
        <f t="shared" si="223"/>
        <v>2</v>
      </c>
      <c r="DS44" s="64">
        <f t="shared" si="224"/>
        <v>976</v>
      </c>
      <c r="DT44" s="65">
        <f t="shared" si="225"/>
        <v>16.16</v>
      </c>
      <c r="DU44" s="65">
        <f t="shared" si="226"/>
        <v>16.16</v>
      </c>
      <c r="DV44" s="57">
        <v>1.4</v>
      </c>
      <c r="DW44" s="88">
        <f>IF(DV44="","",IF(DV44&lt;MinMaxWorkouts!$E$14,MinMaxWorkouts!$E$14,IF(DV44&gt;MinMaxWorkouts!$F$14,MinMaxWorkouts!$F$14,IF(DV44="M",MinMaxWorkouts!$F$14,DV44))))</f>
        <v>1.4</v>
      </c>
      <c r="DX44" s="89">
        <f t="shared" si="227"/>
        <v>100</v>
      </c>
      <c r="DY44" s="79">
        <v>0.05</v>
      </c>
      <c r="DZ44" s="78">
        <f t="shared" si="228"/>
        <v>5</v>
      </c>
      <c r="EA44" s="80">
        <f t="shared" si="229"/>
        <v>105</v>
      </c>
      <c r="EB44" s="91">
        <f t="shared" si="230"/>
        <v>1.45</v>
      </c>
      <c r="EC44" s="56">
        <f t="shared" si="231"/>
        <v>1081</v>
      </c>
      <c r="ED44" s="57">
        <v>1.33</v>
      </c>
      <c r="EE44" s="88">
        <f>IF(ED44="","",IF(ED44&lt;MinMaxWorkouts!$E$15,MinMaxWorkouts!$E$15,IF(ED44&gt;MinMaxWorkouts!$F$15,MinMaxWorkouts!$F$15,IF(ED44="M",MinMaxWorkouts!$F$15,ED44))))</f>
        <v>1.33</v>
      </c>
      <c r="EF44" s="89">
        <f t="shared" si="232"/>
        <v>93</v>
      </c>
      <c r="EG44" s="79"/>
      <c r="EH44" s="78">
        <f t="shared" si="233"/>
        <v>0</v>
      </c>
      <c r="EI44" s="80">
        <f t="shared" si="234"/>
        <v>93</v>
      </c>
      <c r="EJ44" s="91">
        <f t="shared" si="235"/>
        <v>1.33</v>
      </c>
      <c r="EK44" s="56">
        <f t="shared" si="236"/>
        <v>1174</v>
      </c>
      <c r="EL44" s="60">
        <f t="shared" si="237"/>
        <v>19.34</v>
      </c>
      <c r="EM44" s="57">
        <v>0.44</v>
      </c>
      <c r="EN44" s="88">
        <f>IF(EM44="","",IF(EM44&lt;MinMaxWorkouts!$E$16,MinMaxWorkouts!$E$16,IF(EM44&gt;MinMaxWorkouts!$F$16,MinMaxWorkouts!$F$16,IF(EM44="M",MinMaxWorkouts!$F$16,EM44))))</f>
        <v>0.44</v>
      </c>
      <c r="EO44" s="89">
        <f t="shared" si="238"/>
        <v>44</v>
      </c>
      <c r="EP44" s="79"/>
      <c r="EQ44" s="78">
        <f t="shared" si="239"/>
        <v>0</v>
      </c>
      <c r="ER44" s="80">
        <f t="shared" si="240"/>
        <v>44</v>
      </c>
      <c r="ES44" s="91">
        <f t="shared" si="241"/>
        <v>0.44</v>
      </c>
      <c r="ET44" s="56">
        <f t="shared" si="242"/>
        <v>1218</v>
      </c>
      <c r="EU44" s="60">
        <f t="shared" si="243"/>
        <v>20.18</v>
      </c>
      <c r="EV44" s="57">
        <v>0.54</v>
      </c>
      <c r="EW44" s="77">
        <f>IF(EV44="","",IF(EV44&lt;MinMaxWorkouts!$E$17,MinMaxWorkouts!$E$17,IF(EV44&gt;MinMaxWorkouts!$F$17,MinMaxWorkouts!$F$17,IF(EV44="M",MinMaxWorkouts!$F$17,EV44))))</f>
        <v>0.54</v>
      </c>
      <c r="EX44" s="89">
        <f t="shared" si="244"/>
        <v>54</v>
      </c>
      <c r="EY44" s="79"/>
      <c r="EZ44" s="78">
        <f t="shared" si="245"/>
        <v>0</v>
      </c>
      <c r="FA44" s="80">
        <f t="shared" si="246"/>
        <v>54</v>
      </c>
      <c r="FB44" s="91">
        <f t="shared" si="247"/>
        <v>0.54</v>
      </c>
      <c r="FC44" s="56">
        <f t="shared" si="248"/>
        <v>1272</v>
      </c>
      <c r="FD44" s="60">
        <f t="shared" si="249"/>
        <v>21.12</v>
      </c>
      <c r="FE44" s="57" t="s">
        <v>382</v>
      </c>
      <c r="FF44" s="77">
        <f>IF(FE44="","",IF(FE44&lt;MinMaxWorkouts!$E$18,MinMaxWorkouts!$E$18,IF(FE44&gt;MinMaxWorkouts!$F$18,MinMaxWorkouts!$F$18,IF(FE44="M",MinMaxWorkouts!$F$18,FE44))))</f>
        <v>2</v>
      </c>
      <c r="FG44" s="89">
        <f t="shared" si="250"/>
        <v>120</v>
      </c>
      <c r="FH44" s="79"/>
      <c r="FI44" s="78">
        <f t="shared" si="251"/>
        <v>0</v>
      </c>
      <c r="FJ44" s="96">
        <f t="shared" si="252"/>
        <v>120</v>
      </c>
      <c r="FK44" s="97">
        <f t="shared" si="253"/>
        <v>2</v>
      </c>
      <c r="FL44" s="56">
        <f t="shared" si="254"/>
        <v>1392</v>
      </c>
      <c r="FM44" s="60">
        <f t="shared" si="255"/>
        <v>23.12</v>
      </c>
      <c r="FN44" s="61">
        <f>IF(FM44="","",RANK(FM44,FM$3:FM$49,1))</f>
        <v>42</v>
      </c>
      <c r="FO44" s="57">
        <v>1.31</v>
      </c>
      <c r="FP44" s="88">
        <f>IF(FO44="","",IF(FO44&lt;MinMaxWorkouts!$E$19,MinMaxWorkouts!$E$19,IF(FO44&gt;MinMaxWorkouts!$F$19,MinMaxWorkouts!$F$19,IF(FO44="M",MinMaxWorkouts!$F$19,FO44))))</f>
        <v>1.31</v>
      </c>
      <c r="FQ44" s="89">
        <f t="shared" si="256"/>
        <v>91</v>
      </c>
      <c r="FR44" s="79"/>
      <c r="FS44" s="78">
        <f t="shared" si="257"/>
        <v>0</v>
      </c>
      <c r="FT44" s="80">
        <f t="shared" si="258"/>
        <v>91</v>
      </c>
      <c r="FU44" s="91">
        <f t="shared" si="259"/>
        <v>1.31</v>
      </c>
      <c r="FV44" s="56">
        <f t="shared" si="260"/>
        <v>1483</v>
      </c>
      <c r="FW44" s="60">
        <f t="shared" si="261"/>
        <v>14.83</v>
      </c>
      <c r="FX44" s="57">
        <v>0.49</v>
      </c>
      <c r="FY44" s="88">
        <f>IF(FX44="","",IF(FX44&lt;MinMaxWorkouts!$E$20,MinMaxWorkouts!$E$20,IF(FX44&gt;MinMaxWorkouts!$F$20,MinMaxWorkouts!$F$20,IF(FX44="M",MinMaxWorkouts!$F$20,FX44))))</f>
        <v>0.49</v>
      </c>
      <c r="FZ44" s="89">
        <f t="shared" si="262"/>
        <v>49</v>
      </c>
      <c r="GA44" s="79"/>
      <c r="GB44" s="78">
        <f t="shared" si="263"/>
        <v>0</v>
      </c>
      <c r="GC44" s="80">
        <f t="shared" si="264"/>
        <v>49</v>
      </c>
      <c r="GD44" s="91">
        <f t="shared" si="265"/>
        <v>0.49</v>
      </c>
      <c r="GE44" s="56">
        <f t="shared" si="266"/>
        <v>1532</v>
      </c>
      <c r="GF44" s="60">
        <f t="shared" si="267"/>
        <v>15.32</v>
      </c>
      <c r="GG44" s="57">
        <v>0.56</v>
      </c>
      <c r="GH44" s="88">
        <f>IF(GG44="","",IF(GG44&lt;MinMaxWorkouts!$E$21,MinMaxWorkouts!$E$21,IF(GG44&gt;MinMaxWorkouts!$F$21,MinMaxWorkouts!$F$21,IF(GG44="M",MinMaxWorkouts!$F$21,GG44))))</f>
        <v>0.56</v>
      </c>
      <c r="GI44" s="89">
        <f t="shared" si="290"/>
        <v>56.00000000000001</v>
      </c>
      <c r="GJ44" s="79"/>
      <c r="GK44" s="78">
        <f t="shared" si="268"/>
        <v>0</v>
      </c>
      <c r="GL44" s="80">
        <f t="shared" si="269"/>
        <v>56.00000000000001</v>
      </c>
      <c r="GM44" s="91">
        <f t="shared" si="270"/>
        <v>0.56</v>
      </c>
      <c r="GN44" s="56">
        <f t="shared" si="271"/>
        <v>1588</v>
      </c>
      <c r="GO44" s="60">
        <f t="shared" si="272"/>
        <v>15.88</v>
      </c>
      <c r="GP44" s="57">
        <v>1.27</v>
      </c>
      <c r="GQ44" s="88">
        <f>IF(GP44="","",IF(GP44&lt;MinMaxWorkouts!$E$22,MinMaxWorkouts!$E$22,IF(GP44&gt;MinMaxWorkouts!$F$22,MinMaxWorkouts!$F$22,IF(GP44="M",MinMaxWorkouts!$F$22,GP44))))</f>
        <v>1.27</v>
      </c>
      <c r="GR44" s="89">
        <f t="shared" si="291"/>
        <v>87</v>
      </c>
      <c r="GS44" s="79"/>
      <c r="GT44" s="78">
        <f t="shared" si="273"/>
        <v>0</v>
      </c>
      <c r="GU44" s="80">
        <f t="shared" si="274"/>
        <v>87</v>
      </c>
      <c r="GV44" s="91">
        <f t="shared" si="275"/>
        <v>1.27</v>
      </c>
      <c r="GW44" s="56">
        <f t="shared" si="276"/>
        <v>1675</v>
      </c>
      <c r="GX44" s="60">
        <f t="shared" si="277"/>
        <v>16.75</v>
      </c>
      <c r="GY44" s="57">
        <v>0.5</v>
      </c>
      <c r="GZ44" s="88">
        <f>IF(GY44="","",IF(GY44&lt;MinMaxWorkouts!$E$23,MinMaxWorkouts!$E$23,IF(GY44&gt;MinMaxWorkouts!$F$23,MinMaxWorkouts!$F$23,IF(GY44="M",MinMaxWorkouts!$F$23,GY44))))</f>
        <v>0.5</v>
      </c>
      <c r="HA44" s="89">
        <f t="shared" si="292"/>
        <v>50</v>
      </c>
      <c r="HB44" s="79"/>
      <c r="HC44" s="78">
        <f t="shared" si="278"/>
        <v>0</v>
      </c>
      <c r="HD44" s="80">
        <f t="shared" si="279"/>
        <v>50</v>
      </c>
      <c r="HE44" s="91">
        <f t="shared" si="280"/>
        <v>0.5</v>
      </c>
      <c r="HF44" s="56">
        <f t="shared" si="281"/>
        <v>1725</v>
      </c>
      <c r="HG44" s="60">
        <f t="shared" si="282"/>
        <v>17.25</v>
      </c>
      <c r="HH44" s="57">
        <v>0.43</v>
      </c>
      <c r="HI44" s="88">
        <f>IF(HH44="","",IF(HH44&lt;MinMaxWorkouts!$E$24,MinMaxWorkouts!$E$24,IF(HH44&gt;MinMaxWorkouts!$F$24,MinMaxWorkouts!$F$24,IF(HH44="M",MinMaxWorkouts!$F$24,HH44))))</f>
        <v>0.43</v>
      </c>
      <c r="HJ44" s="89">
        <f t="shared" si="283"/>
        <v>43</v>
      </c>
      <c r="HK44" s="79"/>
      <c r="HL44" s="78">
        <f t="shared" si="284"/>
        <v>0</v>
      </c>
      <c r="HM44" s="80">
        <f t="shared" si="285"/>
        <v>43</v>
      </c>
      <c r="HN44" s="91">
        <f t="shared" si="286"/>
        <v>0.43</v>
      </c>
      <c r="HO44" s="99"/>
      <c r="HP44" s="58"/>
      <c r="HQ44" s="42">
        <f t="shared" si="287"/>
        <v>1768</v>
      </c>
      <c r="HR44" s="57"/>
      <c r="HS44" s="66">
        <f t="shared" si="288"/>
        <v>29.28</v>
      </c>
      <c r="HT44" s="67">
        <v>19</v>
      </c>
      <c r="HU44" s="68">
        <f>IF(B44="","DNS",IF(HS44="","DNF",RANK(HS44,HS$3:HS$49,1)))</f>
        <v>42</v>
      </c>
      <c r="HV44" s="68">
        <f t="shared" si="289"/>
        <v>42</v>
      </c>
    </row>
    <row r="45" spans="1:230" ht="15.75">
      <c r="A45" s="112">
        <v>24</v>
      </c>
      <c r="B45" s="54">
        <f t="shared" si="147"/>
        <v>240</v>
      </c>
      <c r="C45" s="129" t="s">
        <v>258</v>
      </c>
      <c r="D45" s="130" t="str">
        <f t="shared" si="293"/>
        <v>T</v>
      </c>
      <c r="E45" s="130">
        <f t="shared" si="148"/>
        <v>6</v>
      </c>
      <c r="F45" s="78" t="str">
        <f t="shared" si="149"/>
        <v> Hood</v>
      </c>
      <c r="G45" s="131" t="s">
        <v>259</v>
      </c>
      <c r="H45" s="78" t="str">
        <f t="shared" si="150"/>
        <v>J</v>
      </c>
      <c r="I45" s="130">
        <f t="shared" si="151"/>
        <v>6</v>
      </c>
      <c r="J45" s="78" t="str">
        <f t="shared" si="152"/>
        <v> Allen</v>
      </c>
      <c r="K45" s="130" t="str">
        <f t="shared" si="153"/>
        <v>T. Hood/J. Allen</v>
      </c>
      <c r="L45" s="132" t="s">
        <v>313</v>
      </c>
      <c r="M45" s="122" t="s">
        <v>354</v>
      </c>
      <c r="N45" s="123">
        <v>1</v>
      </c>
      <c r="O45" s="135">
        <f>O44+MinMaxWorkouts!J$2</f>
        <v>0.4465277777777777</v>
      </c>
      <c r="P45" s="55"/>
      <c r="Q45" s="56">
        <f t="shared" si="154"/>
        <v>0</v>
      </c>
      <c r="R45" s="57">
        <v>1.02</v>
      </c>
      <c r="S45" s="77">
        <f>IF(R45="","",IF(R45&lt;MinMaxWorkouts!$E$2,MinMaxWorkouts!$E$2,IF(R45&gt;MinMaxWorkouts!$F$2,MinMaxWorkouts!$F$2,IF(R45="M",MinMaxWorkouts!$D$2,R45))))</f>
        <v>1.02</v>
      </c>
      <c r="T45" s="78">
        <f t="shared" si="155"/>
        <v>62</v>
      </c>
      <c r="U45" s="79"/>
      <c r="V45" s="78">
        <f t="shared" si="156"/>
        <v>0</v>
      </c>
      <c r="W45" s="80">
        <f t="shared" si="157"/>
        <v>62</v>
      </c>
      <c r="X45" s="81">
        <f t="shared" si="158"/>
        <v>1.02</v>
      </c>
      <c r="Y45" s="57">
        <v>0.57</v>
      </c>
      <c r="Z45" s="77">
        <f>IF(Y45="","",IF(Y45&lt;MinMaxWorkouts!$E$3,MinMaxWorkouts!$E$3,IF(Y45&gt;MinMaxWorkouts!$F$3,MinMaxWorkouts!$F$3,IF(Y45="M",MinMaxWorkouts!$F$3,Y45))))</f>
        <v>0.57</v>
      </c>
      <c r="AA45" s="78">
        <f t="shared" si="159"/>
        <v>56.99999999999999</v>
      </c>
      <c r="AB45" s="79"/>
      <c r="AC45" s="78">
        <f t="shared" si="160"/>
        <v>0</v>
      </c>
      <c r="AD45" s="80">
        <f t="shared" si="161"/>
        <v>56.99999999999999</v>
      </c>
      <c r="AE45" s="81">
        <f t="shared" si="162"/>
        <v>0.57</v>
      </c>
      <c r="AF45" s="56">
        <f t="shared" si="163"/>
        <v>119</v>
      </c>
      <c r="AG45" s="60">
        <f t="shared" si="164"/>
        <v>1.5899999999999999</v>
      </c>
      <c r="AH45" s="57">
        <v>1.13</v>
      </c>
      <c r="AI45" s="104">
        <f>IF(AH45="","",IF(AH45&lt;MinMaxWorkouts!$E$4,MinMaxWorkouts!$E$4,IF(AH45&gt;MinMaxWorkouts!$F$4,MinMaxWorkouts!$F$4,IF(AH45="M",MinMaxWorkouts!$F$4,AH45))))</f>
        <v>1.13</v>
      </c>
      <c r="AJ45" s="78">
        <f t="shared" si="165"/>
        <v>72.99999999999999</v>
      </c>
      <c r="AK45" s="79"/>
      <c r="AL45" s="78">
        <f t="shared" si="166"/>
        <v>0</v>
      </c>
      <c r="AM45" s="80">
        <f t="shared" si="167"/>
        <v>72.99999999999999</v>
      </c>
      <c r="AN45" s="81">
        <f t="shared" si="168"/>
        <v>1.13</v>
      </c>
      <c r="AO45" s="56">
        <f t="shared" si="169"/>
        <v>192</v>
      </c>
      <c r="AP45" s="60">
        <f t="shared" si="170"/>
        <v>3.12</v>
      </c>
      <c r="AQ45" s="59" t="s">
        <v>382</v>
      </c>
      <c r="AR45" s="104">
        <f>IF(AQ45="","",IF(AQ45&lt;MinMaxWorkouts!$E$5,MinMaxWorkouts!$E$5,IF(AQ45&gt;MinMaxWorkouts!$F$5,MinMaxWorkouts!$F$5,IF(AQ45="M",MinMaxWorkouts!$F$5,AQ45))))</f>
        <v>1.12</v>
      </c>
      <c r="AS45" s="78">
        <f t="shared" si="171"/>
        <v>72.00000000000001</v>
      </c>
      <c r="AT45" s="79"/>
      <c r="AU45" s="78">
        <f t="shared" si="172"/>
        <v>0</v>
      </c>
      <c r="AV45" s="80">
        <f t="shared" si="173"/>
        <v>72.00000000000001</v>
      </c>
      <c r="AW45" s="81">
        <f t="shared" si="174"/>
        <v>1.12</v>
      </c>
      <c r="AX45" s="56">
        <f t="shared" si="175"/>
        <v>264</v>
      </c>
      <c r="AY45" s="62">
        <f t="shared" si="176"/>
        <v>4.24</v>
      </c>
      <c r="AZ45" s="57" t="s">
        <v>382</v>
      </c>
      <c r="BA45" s="77">
        <f>IF(AZ45="","",IF(AZ45&lt;MinMaxWorkouts!$E$6,MinMaxWorkouts!$E$6,IF(AZ45&gt;MinMaxWorkouts!$F$6,MinMaxWorkouts!$F$6,IF(AZ45="M",MinMaxWorkouts!$F$6,AZ45))))</f>
        <v>2</v>
      </c>
      <c r="BB45" s="78">
        <f t="shared" si="177"/>
        <v>120</v>
      </c>
      <c r="BC45" s="79"/>
      <c r="BD45" s="78">
        <f t="shared" si="178"/>
        <v>0</v>
      </c>
      <c r="BE45" s="80">
        <f t="shared" si="179"/>
        <v>120</v>
      </c>
      <c r="BF45" s="83">
        <f t="shared" si="180"/>
        <v>2</v>
      </c>
      <c r="BG45" s="56">
        <f t="shared" si="181"/>
        <v>384</v>
      </c>
      <c r="BH45" s="62">
        <f t="shared" si="182"/>
        <v>6.24</v>
      </c>
      <c r="BI45" s="100">
        <f t="shared" si="183"/>
        <v>41</v>
      </c>
      <c r="BJ45" s="57">
        <v>1.57</v>
      </c>
      <c r="BK45" s="77">
        <f>IF(BJ45="","",IF(BJ45&lt;MinMaxWorkouts!$E$7,MinMaxWorkouts!$E$7,IF(BJ45&gt;MinMaxWorkouts!$F$7,MinMaxWorkouts!$F$7,IF(BJ45="M",MinMaxWorkouts!$F$7,BJ45))))</f>
        <v>1.57</v>
      </c>
      <c r="BL45" s="78">
        <f t="shared" si="184"/>
        <v>117</v>
      </c>
      <c r="BM45" s="79"/>
      <c r="BN45" s="78">
        <f t="shared" si="185"/>
        <v>0</v>
      </c>
      <c r="BO45" s="80">
        <f t="shared" si="186"/>
        <v>117</v>
      </c>
      <c r="BP45" s="83">
        <f t="shared" si="187"/>
        <v>1.5699999999999998</v>
      </c>
      <c r="BQ45" s="56">
        <f t="shared" si="188"/>
        <v>501</v>
      </c>
      <c r="BR45" s="60">
        <f t="shared" si="189"/>
        <v>8.21</v>
      </c>
      <c r="BS45" s="57">
        <v>1.39</v>
      </c>
      <c r="BT45" s="77">
        <f>IF(BS45="","",IF(BS45&lt;MinMaxWorkouts!$E$8,MinMaxWorkouts!$E$8,IF(BS45&gt;MinMaxWorkouts!$F$8,MinMaxWorkouts!$F$8,IF(BS45="M",MinMaxWorkouts!$F$8,BS45))))</f>
        <v>1.39</v>
      </c>
      <c r="BU45" s="78">
        <f t="shared" si="190"/>
        <v>99</v>
      </c>
      <c r="BV45" s="79"/>
      <c r="BW45" s="78">
        <f t="shared" si="191"/>
        <v>0</v>
      </c>
      <c r="BX45" s="80">
        <f t="shared" si="192"/>
        <v>99</v>
      </c>
      <c r="BY45" s="85">
        <f t="shared" si="193"/>
        <v>1.3900000000000001</v>
      </c>
      <c r="BZ45" s="56">
        <f t="shared" si="194"/>
        <v>600</v>
      </c>
      <c r="CA45" s="63">
        <f t="shared" si="195"/>
        <v>10</v>
      </c>
      <c r="CB45" s="57">
        <v>0.55</v>
      </c>
      <c r="CC45" s="88">
        <f>IF(CB45="","",IF(CB45&lt;MinMaxWorkouts!$E$9,MinMaxWorkouts!$E$9,IF(CB45&gt;MinMaxWorkouts!$F$9,MinMaxWorkouts!$F$9,IF(CB45="M",MinMaxWorkouts!$F$9,CB45))))</f>
        <v>0.55</v>
      </c>
      <c r="CD45" s="89">
        <f t="shared" si="196"/>
        <v>55.00000000000001</v>
      </c>
      <c r="CE45" s="79"/>
      <c r="CF45" s="78">
        <f t="shared" si="197"/>
        <v>0</v>
      </c>
      <c r="CG45" s="80">
        <f t="shared" si="198"/>
        <v>55.00000000000001</v>
      </c>
      <c r="CH45" s="85">
        <f t="shared" si="199"/>
        <v>0.55</v>
      </c>
      <c r="CI45" s="56">
        <f t="shared" si="200"/>
        <v>655</v>
      </c>
      <c r="CJ45" s="60">
        <f t="shared" si="201"/>
        <v>10.55</v>
      </c>
      <c r="CK45" s="57">
        <v>0.59</v>
      </c>
      <c r="CL45" s="88">
        <f>IF(CK45="","",IF(CK45&lt;MinMaxWorkouts!$E$10,MinMaxWorkouts!$E$10,IF(CK45&gt;MinMaxWorkouts!$F$10,MinMaxWorkouts!$F$10,IF(CK45="M",MinMaxWorkouts!$F$10,CK45))))</f>
        <v>0.59</v>
      </c>
      <c r="CM45" s="89">
        <f t="shared" si="202"/>
        <v>59</v>
      </c>
      <c r="CN45" s="79">
        <v>0.05</v>
      </c>
      <c r="CO45" s="78">
        <f t="shared" si="203"/>
        <v>5</v>
      </c>
      <c r="CP45" s="80">
        <f t="shared" si="204"/>
        <v>64</v>
      </c>
      <c r="CQ45" s="85">
        <f t="shared" si="205"/>
        <v>1.04</v>
      </c>
      <c r="CR45" s="56">
        <f t="shared" si="206"/>
        <v>719</v>
      </c>
      <c r="CS45" s="60">
        <f t="shared" si="207"/>
        <v>11.59</v>
      </c>
      <c r="CT45" s="57">
        <v>1</v>
      </c>
      <c r="CU45" s="88">
        <f>IF(CT45="","",IF(CT45&lt;MinMaxWorkouts!$E$11,MinMaxWorkouts!$E$11,IF(CT45&gt;MinMaxWorkouts!$F$11,MinMaxWorkouts!$F$11,IF(CT45="M",MinMaxWorkouts!$F$11,CT45))))</f>
        <v>1</v>
      </c>
      <c r="CV45" s="89">
        <f t="shared" si="208"/>
        <v>60</v>
      </c>
      <c r="CW45" s="79"/>
      <c r="CX45" s="78">
        <f t="shared" si="209"/>
        <v>0</v>
      </c>
      <c r="CY45" s="80">
        <f t="shared" si="210"/>
        <v>60</v>
      </c>
      <c r="CZ45" s="91">
        <f t="shared" si="211"/>
        <v>1</v>
      </c>
      <c r="DA45" s="56">
        <f t="shared" si="212"/>
        <v>779</v>
      </c>
      <c r="DB45" s="60">
        <f t="shared" si="213"/>
        <v>12.59</v>
      </c>
      <c r="DC45" s="57">
        <v>1</v>
      </c>
      <c r="DD45" s="88">
        <f>IF(DC45="","",IF(DC45&lt;MinMaxWorkouts!$E$12,MinMaxWorkouts!$E$12,IF(DC45&gt;MinMaxWorkouts!$F$12,MinMaxWorkouts!$F$12,IF(DC45="M",MinMaxWorkouts!$F$12,DC45))))</f>
        <v>1</v>
      </c>
      <c r="DE45" s="89">
        <f t="shared" si="214"/>
        <v>60</v>
      </c>
      <c r="DF45" s="79"/>
      <c r="DG45" s="78">
        <f t="shared" si="215"/>
        <v>0</v>
      </c>
      <c r="DH45" s="80">
        <f t="shared" si="216"/>
        <v>60</v>
      </c>
      <c r="DI45" s="91">
        <f t="shared" si="217"/>
        <v>1</v>
      </c>
      <c r="DJ45" s="56">
        <f t="shared" si="218"/>
        <v>839</v>
      </c>
      <c r="DK45" s="60">
        <f t="shared" si="219"/>
        <v>13.59</v>
      </c>
      <c r="DL45" s="57">
        <v>1.12</v>
      </c>
      <c r="DM45" s="88">
        <f>IF(DL45="","",IF(DL45&lt;MinMaxWorkouts!$E$13,MinMaxWorkouts!$E$13,IF(DL45&gt;MinMaxWorkouts!$F$13,MinMaxWorkouts!$F$13,IF(DL45="M",MinMaxWorkouts!$F$13,DL45))))</f>
        <v>1.12</v>
      </c>
      <c r="DN45" s="89">
        <f t="shared" si="220"/>
        <v>72.00000000000001</v>
      </c>
      <c r="DO45" s="79">
        <v>1</v>
      </c>
      <c r="DP45" s="78">
        <f t="shared" si="221"/>
        <v>60</v>
      </c>
      <c r="DQ45" s="80">
        <f t="shared" si="222"/>
        <v>132</v>
      </c>
      <c r="DR45" s="91">
        <f t="shared" si="223"/>
        <v>2.12</v>
      </c>
      <c r="DS45" s="64">
        <f t="shared" si="224"/>
        <v>971</v>
      </c>
      <c r="DT45" s="65">
        <f t="shared" si="225"/>
        <v>16.11</v>
      </c>
      <c r="DU45" s="65">
        <f t="shared" si="226"/>
        <v>16.11</v>
      </c>
      <c r="DV45" s="57">
        <v>1.46</v>
      </c>
      <c r="DW45" s="88">
        <f>IF(DV45="","",IF(DV45&lt;MinMaxWorkouts!$E$14,MinMaxWorkouts!$E$14,IF(DV45&gt;MinMaxWorkouts!$F$14,MinMaxWorkouts!$F$14,IF(DV45="M",MinMaxWorkouts!$F$14,DV45))))</f>
        <v>1.46</v>
      </c>
      <c r="DX45" s="89">
        <f t="shared" si="227"/>
        <v>106</v>
      </c>
      <c r="DY45" s="79"/>
      <c r="DZ45" s="78">
        <f t="shared" si="228"/>
        <v>0</v>
      </c>
      <c r="EA45" s="80">
        <f t="shared" si="229"/>
        <v>106</v>
      </c>
      <c r="EB45" s="91">
        <f t="shared" si="230"/>
        <v>1.46</v>
      </c>
      <c r="EC45" s="56">
        <f t="shared" si="231"/>
        <v>1077</v>
      </c>
      <c r="ED45" s="57">
        <v>1.36</v>
      </c>
      <c r="EE45" s="88">
        <f>IF(ED45="","",IF(ED45&lt;MinMaxWorkouts!$E$15,MinMaxWorkouts!$E$15,IF(ED45&gt;MinMaxWorkouts!$F$15,MinMaxWorkouts!$F$15,IF(ED45="M",MinMaxWorkouts!$F$15,ED45))))</f>
        <v>1.36</v>
      </c>
      <c r="EF45" s="89">
        <f t="shared" si="232"/>
        <v>96</v>
      </c>
      <c r="EG45" s="79">
        <v>0.05</v>
      </c>
      <c r="EH45" s="78">
        <f t="shared" si="233"/>
        <v>5</v>
      </c>
      <c r="EI45" s="80">
        <f t="shared" si="234"/>
        <v>101</v>
      </c>
      <c r="EJ45" s="91">
        <f t="shared" si="235"/>
        <v>1.41</v>
      </c>
      <c r="EK45" s="56">
        <f t="shared" si="236"/>
        <v>1178</v>
      </c>
      <c r="EL45" s="60">
        <f t="shared" si="237"/>
        <v>19.38</v>
      </c>
      <c r="EM45" s="57">
        <v>0.53</v>
      </c>
      <c r="EN45" s="88">
        <f>IF(EM45="","",IF(EM45&lt;MinMaxWorkouts!$E$16,MinMaxWorkouts!$E$16,IF(EM45&gt;MinMaxWorkouts!$F$16,MinMaxWorkouts!$F$16,IF(EM45="M",MinMaxWorkouts!$F$16,EM45))))</f>
        <v>0.53</v>
      </c>
      <c r="EO45" s="89">
        <f t="shared" si="238"/>
        <v>53</v>
      </c>
      <c r="EP45" s="79"/>
      <c r="EQ45" s="78">
        <f t="shared" si="239"/>
        <v>0</v>
      </c>
      <c r="ER45" s="80">
        <f t="shared" si="240"/>
        <v>53</v>
      </c>
      <c r="ES45" s="91">
        <f t="shared" si="241"/>
        <v>0.53</v>
      </c>
      <c r="ET45" s="56">
        <f t="shared" si="242"/>
        <v>1231</v>
      </c>
      <c r="EU45" s="60">
        <f t="shared" si="243"/>
        <v>20.31</v>
      </c>
      <c r="EV45" s="57">
        <v>0.59</v>
      </c>
      <c r="EW45" s="77">
        <f>IF(EV45="","",IF(EV45&lt;MinMaxWorkouts!$E$17,MinMaxWorkouts!$E$17,IF(EV45&gt;MinMaxWorkouts!$F$17,MinMaxWorkouts!$F$17,IF(EV45="M",MinMaxWorkouts!$F$17,EV45))))</f>
        <v>0.59</v>
      </c>
      <c r="EX45" s="89">
        <f t="shared" si="244"/>
        <v>59</v>
      </c>
      <c r="EY45" s="79"/>
      <c r="EZ45" s="78">
        <f t="shared" si="245"/>
        <v>0</v>
      </c>
      <c r="FA45" s="80">
        <f t="shared" si="246"/>
        <v>59</v>
      </c>
      <c r="FB45" s="91">
        <f t="shared" si="247"/>
        <v>0.59</v>
      </c>
      <c r="FC45" s="56">
        <f t="shared" si="248"/>
        <v>1290</v>
      </c>
      <c r="FD45" s="60">
        <f t="shared" si="249"/>
        <v>21.3</v>
      </c>
      <c r="FE45" s="57">
        <v>1.13</v>
      </c>
      <c r="FF45" s="77">
        <f>IF(FE45="","",IF(FE45&lt;MinMaxWorkouts!$E$18,MinMaxWorkouts!$E$18,IF(FE45&gt;MinMaxWorkouts!$F$18,MinMaxWorkouts!$F$18,IF(FE45="M",MinMaxWorkouts!$F$18,FE45))))</f>
        <v>1.13</v>
      </c>
      <c r="FG45" s="89">
        <f t="shared" si="250"/>
        <v>72.99999999999999</v>
      </c>
      <c r="FH45" s="79"/>
      <c r="FI45" s="78">
        <f t="shared" si="251"/>
        <v>0</v>
      </c>
      <c r="FJ45" s="96">
        <f t="shared" si="252"/>
        <v>72.99999999999999</v>
      </c>
      <c r="FK45" s="97">
        <f t="shared" si="253"/>
        <v>1.13</v>
      </c>
      <c r="FL45" s="56">
        <f t="shared" si="254"/>
        <v>1363</v>
      </c>
      <c r="FM45" s="60">
        <f t="shared" si="255"/>
        <v>22.43</v>
      </c>
      <c r="FN45" s="61">
        <f>IF(FM45="","",RANK(FM45,FM$3:FM$49,1))</f>
        <v>41</v>
      </c>
      <c r="FO45" s="57">
        <v>1.46</v>
      </c>
      <c r="FP45" s="88">
        <f>IF(FO45="","",IF(FO45&lt;MinMaxWorkouts!$E$19,MinMaxWorkouts!$E$19,IF(FO45&gt;MinMaxWorkouts!$F$19,MinMaxWorkouts!$F$19,IF(FO45="M",MinMaxWorkouts!$F$19,FO45))))</f>
        <v>1.46</v>
      </c>
      <c r="FQ45" s="89">
        <f t="shared" si="256"/>
        <v>106</v>
      </c>
      <c r="FR45" s="79"/>
      <c r="FS45" s="78">
        <f t="shared" si="257"/>
        <v>0</v>
      </c>
      <c r="FT45" s="80">
        <f t="shared" si="258"/>
        <v>106</v>
      </c>
      <c r="FU45" s="91">
        <f t="shared" si="259"/>
        <v>1.46</v>
      </c>
      <c r="FV45" s="56">
        <f t="shared" si="260"/>
        <v>1469</v>
      </c>
      <c r="FW45" s="60">
        <f t="shared" si="261"/>
        <v>14.69</v>
      </c>
      <c r="FX45" s="57">
        <v>0.59</v>
      </c>
      <c r="FY45" s="88">
        <f>IF(FX45="","",IF(FX45&lt;MinMaxWorkouts!$E$20,MinMaxWorkouts!$E$20,IF(FX45&gt;MinMaxWorkouts!$F$20,MinMaxWorkouts!$F$20,IF(FX45="M",MinMaxWorkouts!$F$20,FX45))))</f>
        <v>0.59</v>
      </c>
      <c r="FZ45" s="89">
        <f t="shared" si="262"/>
        <v>59</v>
      </c>
      <c r="GA45" s="79"/>
      <c r="GB45" s="78">
        <f t="shared" si="263"/>
        <v>0</v>
      </c>
      <c r="GC45" s="80">
        <f t="shared" si="264"/>
        <v>59</v>
      </c>
      <c r="GD45" s="91">
        <f t="shared" si="265"/>
        <v>0.59</v>
      </c>
      <c r="GE45" s="56">
        <f t="shared" si="266"/>
        <v>1528</v>
      </c>
      <c r="GF45" s="60">
        <f t="shared" si="267"/>
        <v>15.28</v>
      </c>
      <c r="GG45" s="57">
        <v>0.57</v>
      </c>
      <c r="GH45" s="88">
        <f>IF(GG45="","",IF(GG45&lt;MinMaxWorkouts!$E$21,MinMaxWorkouts!$E$21,IF(GG45&gt;MinMaxWorkouts!$F$21,MinMaxWorkouts!$F$21,IF(GG45="M",MinMaxWorkouts!$F$21,GG45))))</f>
        <v>0.57</v>
      </c>
      <c r="GI45" s="89">
        <f t="shared" si="290"/>
        <v>56.99999999999999</v>
      </c>
      <c r="GJ45" s="79"/>
      <c r="GK45" s="78">
        <f t="shared" si="268"/>
        <v>0</v>
      </c>
      <c r="GL45" s="80">
        <f t="shared" si="269"/>
        <v>56.99999999999999</v>
      </c>
      <c r="GM45" s="91">
        <f t="shared" si="270"/>
        <v>0.57</v>
      </c>
      <c r="GN45" s="56">
        <f t="shared" si="271"/>
        <v>1585</v>
      </c>
      <c r="GO45" s="60">
        <f t="shared" si="272"/>
        <v>15.85</v>
      </c>
      <c r="GP45" s="57">
        <v>1.43</v>
      </c>
      <c r="GQ45" s="88">
        <f>IF(GP45="","",IF(GP45&lt;MinMaxWorkouts!$E$22,MinMaxWorkouts!$E$22,IF(GP45&gt;MinMaxWorkouts!$F$22,MinMaxWorkouts!$F$22,IF(GP45="M",MinMaxWorkouts!$F$22,GP45))))</f>
        <v>1.43</v>
      </c>
      <c r="GR45" s="89">
        <f t="shared" si="291"/>
        <v>103</v>
      </c>
      <c r="GS45" s="79"/>
      <c r="GT45" s="78">
        <f t="shared" si="273"/>
        <v>0</v>
      </c>
      <c r="GU45" s="80">
        <f t="shared" si="274"/>
        <v>103</v>
      </c>
      <c r="GV45" s="91">
        <f t="shared" si="275"/>
        <v>1.43</v>
      </c>
      <c r="GW45" s="56">
        <f t="shared" si="276"/>
        <v>1688</v>
      </c>
      <c r="GX45" s="60">
        <f t="shared" si="277"/>
        <v>16.88</v>
      </c>
      <c r="GY45" s="57">
        <v>1.02</v>
      </c>
      <c r="GZ45" s="88">
        <f>IF(GY45="","",IF(GY45&lt;MinMaxWorkouts!$E$23,MinMaxWorkouts!$E$23,IF(GY45&gt;MinMaxWorkouts!$F$23,MinMaxWorkouts!$F$23,IF(GY45="M",MinMaxWorkouts!$F$23,GY45))))</f>
        <v>1.02</v>
      </c>
      <c r="HA45" s="89">
        <f t="shared" si="292"/>
        <v>62</v>
      </c>
      <c r="HB45" s="79"/>
      <c r="HC45" s="78">
        <f t="shared" si="278"/>
        <v>0</v>
      </c>
      <c r="HD45" s="80">
        <f t="shared" si="279"/>
        <v>62</v>
      </c>
      <c r="HE45" s="91">
        <f t="shared" si="280"/>
        <v>1.02</v>
      </c>
      <c r="HF45" s="56">
        <f t="shared" si="281"/>
        <v>1750</v>
      </c>
      <c r="HG45" s="60">
        <f t="shared" si="282"/>
        <v>17.9</v>
      </c>
      <c r="HH45" s="57">
        <v>0.49</v>
      </c>
      <c r="HI45" s="88">
        <f>IF(HH45="","",IF(HH45&lt;MinMaxWorkouts!$E$24,MinMaxWorkouts!$E$24,IF(HH45&gt;MinMaxWorkouts!$F$24,MinMaxWorkouts!$F$24,IF(HH45="M",MinMaxWorkouts!$F$24,HH45))))</f>
        <v>0.49</v>
      </c>
      <c r="HJ45" s="89">
        <f t="shared" si="283"/>
        <v>49</v>
      </c>
      <c r="HK45" s="79"/>
      <c r="HL45" s="78">
        <f t="shared" si="284"/>
        <v>0</v>
      </c>
      <c r="HM45" s="80">
        <f t="shared" si="285"/>
        <v>49</v>
      </c>
      <c r="HN45" s="91">
        <f t="shared" si="286"/>
        <v>0.49</v>
      </c>
      <c r="HO45" s="99"/>
      <c r="HP45" s="58"/>
      <c r="HQ45" s="42">
        <f t="shared" si="287"/>
        <v>1799</v>
      </c>
      <c r="HR45" s="57"/>
      <c r="HS45" s="66">
        <f t="shared" si="288"/>
        <v>29.59</v>
      </c>
      <c r="HT45" s="67">
        <v>13</v>
      </c>
      <c r="HU45" s="68">
        <f>IF(B45="","DNS",IF(HS45="","DNF",RANK(HS45,HS$3:HS$49,1)))</f>
        <v>43</v>
      </c>
      <c r="HV45" s="68">
        <f t="shared" si="289"/>
        <v>43</v>
      </c>
    </row>
    <row r="46" spans="1:230" ht="15.75">
      <c r="A46" s="112">
        <v>22</v>
      </c>
      <c r="B46" s="54">
        <f t="shared" si="147"/>
        <v>220</v>
      </c>
      <c r="C46" s="129" t="s">
        <v>254</v>
      </c>
      <c r="D46" s="130" t="str">
        <f t="shared" si="293"/>
        <v>P</v>
      </c>
      <c r="E46" s="130">
        <f t="shared" si="148"/>
        <v>5</v>
      </c>
      <c r="F46" s="130" t="str">
        <f t="shared" si="149"/>
        <v> McCullough</v>
      </c>
      <c r="G46" s="131" t="s">
        <v>255</v>
      </c>
      <c r="H46" s="78" t="str">
        <f t="shared" si="150"/>
        <v>P</v>
      </c>
      <c r="I46" s="130">
        <f t="shared" si="151"/>
        <v>6</v>
      </c>
      <c r="J46" s="78" t="str">
        <f t="shared" si="152"/>
        <v> Carville</v>
      </c>
      <c r="K46" s="130" t="str">
        <f t="shared" si="153"/>
        <v>P. McCullough/P. Carville</v>
      </c>
      <c r="L46" s="132" t="s">
        <v>320</v>
      </c>
      <c r="M46" s="122" t="s">
        <v>353</v>
      </c>
      <c r="N46" s="123">
        <v>3</v>
      </c>
      <c r="O46" s="135">
        <f>O45+MinMaxWorkouts!J$2</f>
        <v>0.44722222222222213</v>
      </c>
      <c r="P46" s="55"/>
      <c r="Q46" s="56">
        <f t="shared" si="154"/>
        <v>0</v>
      </c>
      <c r="R46" s="57" t="s">
        <v>382</v>
      </c>
      <c r="S46" s="77">
        <f>IF(R46="","",IF(R46&lt;MinMaxWorkouts!$E$2,MinMaxWorkouts!$E$2,IF(R46&gt;MinMaxWorkouts!$F$2,MinMaxWorkouts!$F$2,IF(R46="M",MinMaxWorkouts!$D$2,R46))))</f>
        <v>1.48</v>
      </c>
      <c r="T46" s="78">
        <f t="shared" si="155"/>
        <v>108</v>
      </c>
      <c r="U46" s="79"/>
      <c r="V46" s="78">
        <f t="shared" si="156"/>
        <v>0</v>
      </c>
      <c r="W46" s="80">
        <f t="shared" si="157"/>
        <v>108</v>
      </c>
      <c r="X46" s="81">
        <f t="shared" si="158"/>
        <v>1.48</v>
      </c>
      <c r="Y46" s="57" t="s">
        <v>382</v>
      </c>
      <c r="Z46" s="77">
        <f>IF(Y46="","",IF(Y46&lt;MinMaxWorkouts!$E$3,MinMaxWorkouts!$E$3,IF(Y46&gt;MinMaxWorkouts!$F$3,MinMaxWorkouts!$F$3,IF(Y46="M",MinMaxWorkouts!$F$3,Y46))))</f>
        <v>2</v>
      </c>
      <c r="AA46" s="78">
        <f t="shared" si="159"/>
        <v>120</v>
      </c>
      <c r="AB46" s="79"/>
      <c r="AC46" s="78">
        <f t="shared" si="160"/>
        <v>0</v>
      </c>
      <c r="AD46" s="80">
        <f t="shared" si="161"/>
        <v>120</v>
      </c>
      <c r="AE46" s="81">
        <f t="shared" si="162"/>
        <v>2</v>
      </c>
      <c r="AF46" s="56">
        <f t="shared" si="163"/>
        <v>228</v>
      </c>
      <c r="AG46" s="60">
        <f t="shared" si="164"/>
        <v>3.48</v>
      </c>
      <c r="AH46" s="57">
        <v>1.09</v>
      </c>
      <c r="AI46" s="104">
        <f>IF(AH46="","",IF(AH46&lt;MinMaxWorkouts!$E$4,MinMaxWorkouts!$E$4,IF(AH46&gt;MinMaxWorkouts!$F$4,MinMaxWorkouts!$F$4,IF(AH46="M",MinMaxWorkouts!$F$4,AH46))))</f>
        <v>1.09</v>
      </c>
      <c r="AJ46" s="78">
        <f t="shared" si="165"/>
        <v>69</v>
      </c>
      <c r="AK46" s="79"/>
      <c r="AL46" s="78">
        <f t="shared" si="166"/>
        <v>0</v>
      </c>
      <c r="AM46" s="80">
        <f t="shared" si="167"/>
        <v>69</v>
      </c>
      <c r="AN46" s="81">
        <f t="shared" si="168"/>
        <v>1.09</v>
      </c>
      <c r="AO46" s="56">
        <f t="shared" si="169"/>
        <v>297</v>
      </c>
      <c r="AP46" s="60">
        <f t="shared" si="170"/>
        <v>4.57</v>
      </c>
      <c r="AQ46" s="59">
        <v>0.57</v>
      </c>
      <c r="AR46" s="104">
        <f>IF(AQ46="","",IF(AQ46&lt;MinMaxWorkouts!$E$5,MinMaxWorkouts!$E$5,IF(AQ46&gt;MinMaxWorkouts!$F$5,MinMaxWorkouts!$F$5,IF(AQ46="M",MinMaxWorkouts!$F$5,AQ46))))</f>
        <v>0.57</v>
      </c>
      <c r="AS46" s="78">
        <f t="shared" si="171"/>
        <v>56.99999999999999</v>
      </c>
      <c r="AT46" s="79"/>
      <c r="AU46" s="78">
        <f t="shared" si="172"/>
        <v>0</v>
      </c>
      <c r="AV46" s="80">
        <f t="shared" si="173"/>
        <v>56.99999999999999</v>
      </c>
      <c r="AW46" s="81">
        <f t="shared" si="174"/>
        <v>0.57</v>
      </c>
      <c r="AX46" s="56">
        <f t="shared" si="175"/>
        <v>354</v>
      </c>
      <c r="AY46" s="62">
        <f t="shared" si="176"/>
        <v>5.54</v>
      </c>
      <c r="AZ46" s="57" t="s">
        <v>382</v>
      </c>
      <c r="BA46" s="77">
        <f>IF(AZ46="","",IF(AZ46&lt;MinMaxWorkouts!$E$6,MinMaxWorkouts!$E$6,IF(AZ46&gt;MinMaxWorkouts!$F$6,MinMaxWorkouts!$F$6,IF(AZ46="M",MinMaxWorkouts!$F$6,AZ46))))</f>
        <v>2</v>
      </c>
      <c r="BB46" s="78">
        <f t="shared" si="177"/>
        <v>120</v>
      </c>
      <c r="BC46" s="79"/>
      <c r="BD46" s="78">
        <f t="shared" si="178"/>
        <v>0</v>
      </c>
      <c r="BE46" s="80">
        <f t="shared" si="179"/>
        <v>120</v>
      </c>
      <c r="BF46" s="83">
        <f t="shared" si="180"/>
        <v>2</v>
      </c>
      <c r="BG46" s="56">
        <f t="shared" si="181"/>
        <v>474</v>
      </c>
      <c r="BH46" s="62">
        <f t="shared" si="182"/>
        <v>7.54</v>
      </c>
      <c r="BI46" s="100">
        <f t="shared" si="183"/>
        <v>50</v>
      </c>
      <c r="BJ46" s="57">
        <v>1.37</v>
      </c>
      <c r="BK46" s="77">
        <f>IF(BJ46="","",IF(BJ46&lt;MinMaxWorkouts!$E$7,MinMaxWorkouts!$E$7,IF(BJ46&gt;MinMaxWorkouts!$F$7,MinMaxWorkouts!$F$7,IF(BJ46="M",MinMaxWorkouts!$F$7,BJ46))))</f>
        <v>1.37</v>
      </c>
      <c r="BL46" s="78">
        <f t="shared" si="184"/>
        <v>97.00000000000001</v>
      </c>
      <c r="BM46" s="79"/>
      <c r="BN46" s="78">
        <f t="shared" si="185"/>
        <v>0</v>
      </c>
      <c r="BO46" s="80">
        <f t="shared" si="186"/>
        <v>97.00000000000001</v>
      </c>
      <c r="BP46" s="83">
        <f t="shared" si="187"/>
        <v>1.37</v>
      </c>
      <c r="BQ46" s="56">
        <f t="shared" si="188"/>
        <v>571</v>
      </c>
      <c r="BR46" s="60">
        <f t="shared" si="189"/>
        <v>9.31</v>
      </c>
      <c r="BS46" s="57">
        <v>1.38</v>
      </c>
      <c r="BT46" s="77">
        <f>IF(BS46="","",IF(BS46&lt;MinMaxWorkouts!$E$8,MinMaxWorkouts!$E$8,IF(BS46&gt;MinMaxWorkouts!$F$8,MinMaxWorkouts!$F$8,IF(BS46="M",MinMaxWorkouts!$F$8,BS46))))</f>
        <v>1.38</v>
      </c>
      <c r="BU46" s="78">
        <f t="shared" si="190"/>
        <v>97.99999999999999</v>
      </c>
      <c r="BV46" s="79">
        <v>0.05</v>
      </c>
      <c r="BW46" s="78">
        <f t="shared" si="191"/>
        <v>5</v>
      </c>
      <c r="BX46" s="80">
        <f t="shared" si="192"/>
        <v>102.99999999999999</v>
      </c>
      <c r="BY46" s="85">
        <f t="shared" si="193"/>
        <v>1.43</v>
      </c>
      <c r="BZ46" s="56">
        <f t="shared" si="194"/>
        <v>674</v>
      </c>
      <c r="CA46" s="63">
        <f t="shared" si="195"/>
        <v>11.14</v>
      </c>
      <c r="CB46" s="57" t="s">
        <v>382</v>
      </c>
      <c r="CC46" s="88">
        <f>IF(CB46="","",IF(CB46&lt;MinMaxWorkouts!$E$9,MinMaxWorkouts!$E$9,IF(CB46&gt;MinMaxWorkouts!$F$9,MinMaxWorkouts!$F$9,IF(CB46="M",MinMaxWorkouts!$F$9,CB46))))</f>
        <v>1.48</v>
      </c>
      <c r="CD46" s="89">
        <f t="shared" si="196"/>
        <v>108</v>
      </c>
      <c r="CE46" s="79"/>
      <c r="CF46" s="78">
        <f t="shared" si="197"/>
        <v>0</v>
      </c>
      <c r="CG46" s="80">
        <f t="shared" si="198"/>
        <v>108</v>
      </c>
      <c r="CH46" s="85">
        <f t="shared" si="199"/>
        <v>1.48</v>
      </c>
      <c r="CI46" s="56">
        <f t="shared" si="200"/>
        <v>782</v>
      </c>
      <c r="CJ46" s="60">
        <f t="shared" si="201"/>
        <v>13.02</v>
      </c>
      <c r="CK46" s="57">
        <v>0.45</v>
      </c>
      <c r="CL46" s="88">
        <f>IF(CK46="","",IF(CK46&lt;MinMaxWorkouts!$E$10,MinMaxWorkouts!$E$10,IF(CK46&gt;MinMaxWorkouts!$F$10,MinMaxWorkouts!$F$10,IF(CK46="M",MinMaxWorkouts!$F$10,CK46))))</f>
        <v>0.45</v>
      </c>
      <c r="CM46" s="89">
        <f t="shared" si="202"/>
        <v>45</v>
      </c>
      <c r="CN46" s="79"/>
      <c r="CO46" s="78">
        <f t="shared" si="203"/>
        <v>0</v>
      </c>
      <c r="CP46" s="80">
        <f t="shared" si="204"/>
        <v>45</v>
      </c>
      <c r="CQ46" s="85">
        <f t="shared" si="205"/>
        <v>0.45</v>
      </c>
      <c r="CR46" s="56">
        <f t="shared" si="206"/>
        <v>827</v>
      </c>
      <c r="CS46" s="60">
        <f t="shared" si="207"/>
        <v>13.47</v>
      </c>
      <c r="CT46" s="57">
        <v>0.57</v>
      </c>
      <c r="CU46" s="88">
        <f>IF(CT46="","",IF(CT46&lt;MinMaxWorkouts!$E$11,MinMaxWorkouts!$E$11,IF(CT46&gt;MinMaxWorkouts!$F$11,MinMaxWorkouts!$F$11,IF(CT46="M",MinMaxWorkouts!$F$11,CT46))))</f>
        <v>0.57</v>
      </c>
      <c r="CV46" s="89">
        <f t="shared" si="208"/>
        <v>56.99999999999999</v>
      </c>
      <c r="CW46" s="79"/>
      <c r="CX46" s="78">
        <f t="shared" si="209"/>
        <v>0</v>
      </c>
      <c r="CY46" s="80">
        <f t="shared" si="210"/>
        <v>56.99999999999999</v>
      </c>
      <c r="CZ46" s="91">
        <f t="shared" si="211"/>
        <v>0.57</v>
      </c>
      <c r="DA46" s="56">
        <f t="shared" si="212"/>
        <v>884</v>
      </c>
      <c r="DB46" s="60">
        <f t="shared" si="213"/>
        <v>14.44</v>
      </c>
      <c r="DC46" s="57">
        <v>1.05</v>
      </c>
      <c r="DD46" s="88">
        <f>IF(DC46="","",IF(DC46&lt;MinMaxWorkouts!$E$12,MinMaxWorkouts!$E$12,IF(DC46&gt;MinMaxWorkouts!$F$12,MinMaxWorkouts!$F$12,IF(DC46="M",MinMaxWorkouts!$F$12,DC46))))</f>
        <v>1.05</v>
      </c>
      <c r="DE46" s="89">
        <f t="shared" si="214"/>
        <v>65</v>
      </c>
      <c r="DF46" s="79"/>
      <c r="DG46" s="78">
        <f t="shared" si="215"/>
        <v>0</v>
      </c>
      <c r="DH46" s="80">
        <f t="shared" si="216"/>
        <v>65</v>
      </c>
      <c r="DI46" s="91">
        <f t="shared" si="217"/>
        <v>1.05</v>
      </c>
      <c r="DJ46" s="56">
        <f t="shared" si="218"/>
        <v>949</v>
      </c>
      <c r="DK46" s="60">
        <f t="shared" si="219"/>
        <v>15.49</v>
      </c>
      <c r="DL46" s="57" t="s">
        <v>382</v>
      </c>
      <c r="DM46" s="88">
        <f>IF(DL46="","",IF(DL46&lt;MinMaxWorkouts!$E$13,MinMaxWorkouts!$E$13,IF(DL46&gt;MinMaxWorkouts!$F$13,MinMaxWorkouts!$F$13,IF(DL46="M",MinMaxWorkouts!$F$13,DL46))))</f>
        <v>2</v>
      </c>
      <c r="DN46" s="89">
        <f t="shared" si="220"/>
        <v>120</v>
      </c>
      <c r="DO46" s="79"/>
      <c r="DP46" s="78">
        <f t="shared" si="221"/>
        <v>0</v>
      </c>
      <c r="DQ46" s="80">
        <f t="shared" si="222"/>
        <v>120</v>
      </c>
      <c r="DR46" s="91">
        <f t="shared" si="223"/>
        <v>2</v>
      </c>
      <c r="DS46" s="64">
        <f t="shared" si="224"/>
        <v>1069</v>
      </c>
      <c r="DT46" s="65">
        <f t="shared" si="225"/>
        <v>17.49</v>
      </c>
      <c r="DU46" s="65">
        <f t="shared" si="226"/>
        <v>17.49</v>
      </c>
      <c r="DV46" s="57">
        <v>1.37</v>
      </c>
      <c r="DW46" s="88">
        <f>IF(DV46="","",IF(DV46&lt;MinMaxWorkouts!$E$14,MinMaxWorkouts!$E$14,IF(DV46&gt;MinMaxWorkouts!$F$14,MinMaxWorkouts!$F$14,IF(DV46="M",MinMaxWorkouts!$F$14,DV46))))</f>
        <v>1.37</v>
      </c>
      <c r="DX46" s="89">
        <f t="shared" si="227"/>
        <v>97.00000000000001</v>
      </c>
      <c r="DY46" s="79"/>
      <c r="DZ46" s="78">
        <f t="shared" si="228"/>
        <v>0</v>
      </c>
      <c r="EA46" s="80">
        <f t="shared" si="229"/>
        <v>97.00000000000001</v>
      </c>
      <c r="EB46" s="91">
        <f t="shared" si="230"/>
        <v>1.37</v>
      </c>
      <c r="EC46" s="56">
        <f t="shared" si="231"/>
        <v>1166</v>
      </c>
      <c r="ED46" s="57">
        <v>1.33</v>
      </c>
      <c r="EE46" s="88">
        <f>IF(ED46="","",IF(ED46&lt;MinMaxWorkouts!$E$15,MinMaxWorkouts!$E$15,IF(ED46&gt;MinMaxWorkouts!$F$15,MinMaxWorkouts!$F$15,IF(ED46="M",MinMaxWorkouts!$F$15,ED46))))</f>
        <v>1.33</v>
      </c>
      <c r="EF46" s="89">
        <f t="shared" si="232"/>
        <v>93</v>
      </c>
      <c r="EG46" s="79"/>
      <c r="EH46" s="78">
        <f t="shared" si="233"/>
        <v>0</v>
      </c>
      <c r="EI46" s="80">
        <f t="shared" si="234"/>
        <v>93</v>
      </c>
      <c r="EJ46" s="91">
        <f t="shared" si="235"/>
        <v>1.33</v>
      </c>
      <c r="EK46" s="56">
        <f t="shared" si="236"/>
        <v>1259</v>
      </c>
      <c r="EL46" s="60">
        <f t="shared" si="237"/>
        <v>20.59</v>
      </c>
      <c r="EM46" s="57">
        <v>0.46</v>
      </c>
      <c r="EN46" s="88">
        <f>IF(EM46="","",IF(EM46&lt;MinMaxWorkouts!$E$16,MinMaxWorkouts!$E$16,IF(EM46&gt;MinMaxWorkouts!$F$16,MinMaxWorkouts!$F$16,IF(EM46="M",MinMaxWorkouts!$F$16,EM46))))</f>
        <v>0.46</v>
      </c>
      <c r="EO46" s="89">
        <f t="shared" si="238"/>
        <v>46</v>
      </c>
      <c r="EP46" s="79"/>
      <c r="EQ46" s="78">
        <f t="shared" si="239"/>
        <v>0</v>
      </c>
      <c r="ER46" s="80">
        <f t="shared" si="240"/>
        <v>46</v>
      </c>
      <c r="ES46" s="91">
        <f t="shared" si="241"/>
        <v>0.46</v>
      </c>
      <c r="ET46" s="56">
        <f t="shared" si="242"/>
        <v>1305</v>
      </c>
      <c r="EU46" s="60">
        <f t="shared" si="243"/>
        <v>21.45</v>
      </c>
      <c r="EV46" s="57">
        <v>0.54</v>
      </c>
      <c r="EW46" s="77">
        <f>IF(EV46="","",IF(EV46&lt;MinMaxWorkouts!$E$17,MinMaxWorkouts!$E$17,IF(EV46&gt;MinMaxWorkouts!$F$17,MinMaxWorkouts!$F$17,IF(EV46="M",MinMaxWorkouts!$F$17,EV46))))</f>
        <v>0.54</v>
      </c>
      <c r="EX46" s="89">
        <f t="shared" si="244"/>
        <v>54</v>
      </c>
      <c r="EY46" s="79"/>
      <c r="EZ46" s="78">
        <f t="shared" si="245"/>
        <v>0</v>
      </c>
      <c r="FA46" s="80">
        <f t="shared" si="246"/>
        <v>54</v>
      </c>
      <c r="FB46" s="91">
        <f t="shared" si="247"/>
        <v>0.54</v>
      </c>
      <c r="FC46" s="56">
        <f t="shared" si="248"/>
        <v>1359</v>
      </c>
      <c r="FD46" s="60">
        <f t="shared" si="249"/>
        <v>22.39</v>
      </c>
      <c r="FE46" s="57">
        <v>1.04</v>
      </c>
      <c r="FF46" s="77">
        <f>IF(FE46="","",IF(FE46&lt;MinMaxWorkouts!$E$18,MinMaxWorkouts!$E$18,IF(FE46&gt;MinMaxWorkouts!$F$18,MinMaxWorkouts!$F$18,IF(FE46="M",MinMaxWorkouts!$F$18,FE46))))</f>
        <v>1.04</v>
      </c>
      <c r="FG46" s="89">
        <f t="shared" si="250"/>
        <v>64</v>
      </c>
      <c r="FH46" s="79"/>
      <c r="FI46" s="78">
        <f t="shared" si="251"/>
        <v>0</v>
      </c>
      <c r="FJ46" s="96">
        <f t="shared" si="252"/>
        <v>64</v>
      </c>
      <c r="FK46" s="97">
        <f t="shared" si="253"/>
        <v>1.04</v>
      </c>
      <c r="FL46" s="56">
        <f t="shared" si="254"/>
        <v>1423</v>
      </c>
      <c r="FM46" s="60">
        <f t="shared" si="255"/>
        <v>23.43</v>
      </c>
      <c r="FN46" s="61">
        <f>IF(FM46="","",RANK(FM46,FM$3:FM$49,1))</f>
        <v>44</v>
      </c>
      <c r="FO46" s="57">
        <v>1.34</v>
      </c>
      <c r="FP46" s="88">
        <f>IF(FO46="","",IF(FO46&lt;MinMaxWorkouts!$E$19,MinMaxWorkouts!$E$19,IF(FO46&gt;MinMaxWorkouts!$F$19,MinMaxWorkouts!$F$19,IF(FO46="M",MinMaxWorkouts!$F$19,FO46))))</f>
        <v>1.34</v>
      </c>
      <c r="FQ46" s="89">
        <f t="shared" si="256"/>
        <v>94</v>
      </c>
      <c r="FR46" s="79"/>
      <c r="FS46" s="78">
        <f t="shared" si="257"/>
        <v>0</v>
      </c>
      <c r="FT46" s="80">
        <f t="shared" si="258"/>
        <v>94</v>
      </c>
      <c r="FU46" s="91">
        <f t="shared" si="259"/>
        <v>1.34</v>
      </c>
      <c r="FV46" s="56">
        <f t="shared" si="260"/>
        <v>1517</v>
      </c>
      <c r="FW46" s="60">
        <f t="shared" si="261"/>
        <v>15.17</v>
      </c>
      <c r="FX46" s="57">
        <v>0.5</v>
      </c>
      <c r="FY46" s="88">
        <f>IF(FX46="","",IF(FX46&lt;MinMaxWorkouts!$E$20,MinMaxWorkouts!$E$20,IF(FX46&gt;MinMaxWorkouts!$F$20,MinMaxWorkouts!$F$20,IF(FX46="M",MinMaxWorkouts!$F$20,FX46))))</f>
        <v>0.5</v>
      </c>
      <c r="FZ46" s="89">
        <f t="shared" si="262"/>
        <v>50</v>
      </c>
      <c r="GA46" s="79"/>
      <c r="GB46" s="78">
        <f t="shared" si="263"/>
        <v>0</v>
      </c>
      <c r="GC46" s="80">
        <f t="shared" si="264"/>
        <v>50</v>
      </c>
      <c r="GD46" s="91">
        <f t="shared" si="265"/>
        <v>0.5</v>
      </c>
      <c r="GE46" s="56">
        <f t="shared" si="266"/>
        <v>1567</v>
      </c>
      <c r="GF46" s="60">
        <f t="shared" si="267"/>
        <v>15.67</v>
      </c>
      <c r="GG46" s="57">
        <v>0.45</v>
      </c>
      <c r="GH46" s="88">
        <f>IF(GG46="","",IF(GG46&lt;MinMaxWorkouts!$E$21,MinMaxWorkouts!$E$21,IF(GG46&gt;MinMaxWorkouts!$F$21,MinMaxWorkouts!$F$21,IF(GG46="M",MinMaxWorkouts!$F$21,GG46))))</f>
        <v>0.45</v>
      </c>
      <c r="GI46" s="89">
        <f t="shared" si="290"/>
        <v>45</v>
      </c>
      <c r="GJ46" s="79"/>
      <c r="GK46" s="78">
        <f t="shared" si="268"/>
        <v>0</v>
      </c>
      <c r="GL46" s="80">
        <f t="shared" si="269"/>
        <v>45</v>
      </c>
      <c r="GM46" s="91">
        <f t="shared" si="270"/>
        <v>0.45</v>
      </c>
      <c r="GN46" s="56">
        <f t="shared" si="271"/>
        <v>1612</v>
      </c>
      <c r="GO46" s="60">
        <f t="shared" si="272"/>
        <v>16.12</v>
      </c>
      <c r="GP46" s="57">
        <v>1.32</v>
      </c>
      <c r="GQ46" s="88">
        <f>IF(GP46="","",IF(GP46&lt;MinMaxWorkouts!$E$22,MinMaxWorkouts!$E$22,IF(GP46&gt;MinMaxWorkouts!$F$22,MinMaxWorkouts!$F$22,IF(GP46="M",MinMaxWorkouts!$F$22,GP46))))</f>
        <v>1.32</v>
      </c>
      <c r="GR46" s="89">
        <f t="shared" si="291"/>
        <v>92</v>
      </c>
      <c r="GS46" s="79"/>
      <c r="GT46" s="78">
        <f t="shared" si="273"/>
        <v>0</v>
      </c>
      <c r="GU46" s="80">
        <f t="shared" si="274"/>
        <v>92</v>
      </c>
      <c r="GV46" s="91">
        <f t="shared" si="275"/>
        <v>1.32</v>
      </c>
      <c r="GW46" s="56">
        <f t="shared" si="276"/>
        <v>1704</v>
      </c>
      <c r="GX46" s="60">
        <f t="shared" si="277"/>
        <v>17.04</v>
      </c>
      <c r="GY46" s="57">
        <v>0.54</v>
      </c>
      <c r="GZ46" s="88">
        <f>IF(GY46="","",IF(GY46&lt;MinMaxWorkouts!$E$23,MinMaxWorkouts!$E$23,IF(GY46&gt;MinMaxWorkouts!$F$23,MinMaxWorkouts!$F$23,IF(GY46="M",MinMaxWorkouts!$F$23,GY46))))</f>
        <v>0.54</v>
      </c>
      <c r="HA46" s="89">
        <f t="shared" si="292"/>
        <v>54</v>
      </c>
      <c r="HB46" s="79"/>
      <c r="HC46" s="78">
        <f t="shared" si="278"/>
        <v>0</v>
      </c>
      <c r="HD46" s="80">
        <f t="shared" si="279"/>
        <v>54</v>
      </c>
      <c r="HE46" s="91">
        <f t="shared" si="280"/>
        <v>0.54</v>
      </c>
      <c r="HF46" s="56">
        <f t="shared" si="281"/>
        <v>1758</v>
      </c>
      <c r="HG46" s="60">
        <f t="shared" si="282"/>
        <v>17.58</v>
      </c>
      <c r="HH46" s="57">
        <v>0.44</v>
      </c>
      <c r="HI46" s="88">
        <f>IF(HH46="","",IF(HH46&lt;MinMaxWorkouts!$E$24,MinMaxWorkouts!$E$24,IF(HH46&gt;MinMaxWorkouts!$F$24,MinMaxWorkouts!$F$24,IF(HH46="M",MinMaxWorkouts!$F$24,HH46))))</f>
        <v>0.44</v>
      </c>
      <c r="HJ46" s="89">
        <f t="shared" si="283"/>
        <v>44</v>
      </c>
      <c r="HK46" s="79"/>
      <c r="HL46" s="78">
        <f t="shared" si="284"/>
        <v>0</v>
      </c>
      <c r="HM46" s="80">
        <f t="shared" si="285"/>
        <v>44</v>
      </c>
      <c r="HN46" s="91">
        <f t="shared" si="286"/>
        <v>0.44</v>
      </c>
      <c r="HO46" s="99"/>
      <c r="HP46" s="58"/>
      <c r="HQ46" s="42">
        <f t="shared" si="287"/>
        <v>1802</v>
      </c>
      <c r="HR46" s="57"/>
      <c r="HS46" s="66">
        <f t="shared" si="288"/>
        <v>30.02</v>
      </c>
      <c r="HT46" s="67">
        <v>20</v>
      </c>
      <c r="HU46" s="68">
        <f>IF(B46="","DNS",IF(HS46="","DNF",RANK(HS46,HS$3:HS$49,1)))</f>
        <v>44</v>
      </c>
      <c r="HV46" s="68">
        <f t="shared" si="289"/>
        <v>44</v>
      </c>
    </row>
    <row r="47" spans="1:230" ht="15.75">
      <c r="A47" s="112">
        <v>54</v>
      </c>
      <c r="B47" s="54">
        <f t="shared" si="147"/>
        <v>540</v>
      </c>
      <c r="C47" s="129" t="s">
        <v>307</v>
      </c>
      <c r="D47" s="130" t="str">
        <f t="shared" si="293"/>
        <v>M</v>
      </c>
      <c r="E47" s="130">
        <f t="shared" si="148"/>
        <v>7</v>
      </c>
      <c r="F47" s="130" t="str">
        <f t="shared" si="149"/>
        <v> McGrath</v>
      </c>
      <c r="G47" s="131" t="s">
        <v>308</v>
      </c>
      <c r="H47" s="78" t="str">
        <f t="shared" si="150"/>
        <v>A</v>
      </c>
      <c r="I47" s="130">
        <f t="shared" si="151"/>
        <v>6</v>
      </c>
      <c r="J47" s="78" t="str">
        <f t="shared" si="152"/>
        <v> Lennon</v>
      </c>
      <c r="K47" s="130" t="str">
        <f t="shared" si="153"/>
        <v>M. McGrath/A. Lennon</v>
      </c>
      <c r="L47" s="132" t="s">
        <v>337</v>
      </c>
      <c r="M47" s="122" t="s">
        <v>344</v>
      </c>
      <c r="N47" s="123">
        <v>3</v>
      </c>
      <c r="O47" s="135">
        <f>O46+MinMaxWorkouts!J$2</f>
        <v>0.4479166666666666</v>
      </c>
      <c r="P47" s="55"/>
      <c r="Q47" s="56">
        <f t="shared" si="154"/>
        <v>0</v>
      </c>
      <c r="R47" s="57">
        <v>1.03</v>
      </c>
      <c r="S47" s="77">
        <f>IF(R47="","",IF(R47&lt;MinMaxWorkouts!$E$2,MinMaxWorkouts!$E$2,IF(R47&gt;MinMaxWorkouts!$F$2,MinMaxWorkouts!$F$2,IF(R47="M",MinMaxWorkouts!$D$2,R47))))</f>
        <v>1.03</v>
      </c>
      <c r="T47" s="78">
        <f t="shared" si="155"/>
        <v>63</v>
      </c>
      <c r="U47" s="79"/>
      <c r="V47" s="78">
        <f t="shared" si="156"/>
        <v>0</v>
      </c>
      <c r="W47" s="80">
        <f t="shared" si="157"/>
        <v>63</v>
      </c>
      <c r="X47" s="81">
        <f t="shared" si="158"/>
        <v>1.03</v>
      </c>
      <c r="Y47" s="57" t="s">
        <v>382</v>
      </c>
      <c r="Z47" s="77">
        <f>IF(Y47="","",IF(Y47&lt;MinMaxWorkouts!$E$3,MinMaxWorkouts!$E$3,IF(Y47&gt;MinMaxWorkouts!$F$3,MinMaxWorkouts!$F$3,IF(Y47="M",MinMaxWorkouts!$F$3,Y47))))</f>
        <v>2</v>
      </c>
      <c r="AA47" s="78">
        <f t="shared" si="159"/>
        <v>120</v>
      </c>
      <c r="AB47" s="79"/>
      <c r="AC47" s="78">
        <f t="shared" si="160"/>
        <v>0</v>
      </c>
      <c r="AD47" s="80">
        <f t="shared" si="161"/>
        <v>120</v>
      </c>
      <c r="AE47" s="81">
        <f t="shared" si="162"/>
        <v>2</v>
      </c>
      <c r="AF47" s="56">
        <f t="shared" si="163"/>
        <v>183</v>
      </c>
      <c r="AG47" s="60">
        <f t="shared" si="164"/>
        <v>3.03</v>
      </c>
      <c r="AH47" s="57">
        <v>1.16</v>
      </c>
      <c r="AI47" s="104">
        <f>IF(AH47="","",IF(AH47&lt;MinMaxWorkouts!$E$4,MinMaxWorkouts!$E$4,IF(AH47&gt;MinMaxWorkouts!$F$4,MinMaxWorkouts!$F$4,IF(AH47="M",MinMaxWorkouts!$F$4,AH47))))</f>
        <v>1.16</v>
      </c>
      <c r="AJ47" s="78">
        <f t="shared" si="165"/>
        <v>76</v>
      </c>
      <c r="AK47" s="79">
        <v>0.05</v>
      </c>
      <c r="AL47" s="78">
        <f t="shared" si="166"/>
        <v>5</v>
      </c>
      <c r="AM47" s="80">
        <f t="shared" si="167"/>
        <v>81</v>
      </c>
      <c r="AN47" s="81">
        <f t="shared" si="168"/>
        <v>1.21</v>
      </c>
      <c r="AO47" s="56">
        <f t="shared" si="169"/>
        <v>264</v>
      </c>
      <c r="AP47" s="60">
        <f t="shared" si="170"/>
        <v>4.24</v>
      </c>
      <c r="AQ47" s="59">
        <v>1.07</v>
      </c>
      <c r="AR47" s="104">
        <f>IF(AQ47="","",IF(AQ47&lt;MinMaxWorkouts!$E$5,MinMaxWorkouts!$E$5,IF(AQ47&gt;MinMaxWorkouts!$F$5,MinMaxWorkouts!$F$5,IF(AQ47="M",MinMaxWorkouts!$F$5,AQ47))))</f>
        <v>1.07</v>
      </c>
      <c r="AS47" s="78">
        <f t="shared" si="171"/>
        <v>67</v>
      </c>
      <c r="AT47" s="79"/>
      <c r="AU47" s="78">
        <f t="shared" si="172"/>
        <v>0</v>
      </c>
      <c r="AV47" s="80">
        <f t="shared" si="173"/>
        <v>67</v>
      </c>
      <c r="AW47" s="81">
        <f t="shared" si="174"/>
        <v>1.07</v>
      </c>
      <c r="AX47" s="56">
        <f t="shared" si="175"/>
        <v>331</v>
      </c>
      <c r="AY47" s="62">
        <f t="shared" si="176"/>
        <v>5.31</v>
      </c>
      <c r="AZ47" s="57" t="s">
        <v>382</v>
      </c>
      <c r="BA47" s="77">
        <f>IF(AZ47="","",IF(AZ47&lt;MinMaxWorkouts!$E$6,MinMaxWorkouts!$E$6,IF(AZ47&gt;MinMaxWorkouts!$F$6,MinMaxWorkouts!$F$6,IF(AZ47="M",MinMaxWorkouts!$F$6,AZ47))))</f>
        <v>2</v>
      </c>
      <c r="BB47" s="78">
        <f t="shared" si="177"/>
        <v>120</v>
      </c>
      <c r="BC47" s="79"/>
      <c r="BD47" s="78">
        <f t="shared" si="178"/>
        <v>0</v>
      </c>
      <c r="BE47" s="80">
        <f t="shared" si="179"/>
        <v>120</v>
      </c>
      <c r="BF47" s="83">
        <f t="shared" si="180"/>
        <v>2</v>
      </c>
      <c r="BG47" s="56">
        <f t="shared" si="181"/>
        <v>451</v>
      </c>
      <c r="BH47" s="62">
        <f t="shared" si="182"/>
        <v>7.31</v>
      </c>
      <c r="BI47" s="100">
        <f t="shared" si="183"/>
        <v>48</v>
      </c>
      <c r="BJ47" s="57">
        <v>0.56</v>
      </c>
      <c r="BK47" s="77">
        <f>IF(BJ47="","",IF(BJ47&lt;MinMaxWorkouts!$E$7,MinMaxWorkouts!$E$7,IF(BJ47&gt;MinMaxWorkouts!$F$7,MinMaxWorkouts!$F$7,IF(BJ47="M",MinMaxWorkouts!$F$7,BJ47))))</f>
        <v>1.12</v>
      </c>
      <c r="BL47" s="78">
        <f t="shared" si="184"/>
        <v>72.00000000000001</v>
      </c>
      <c r="BM47" s="79"/>
      <c r="BN47" s="78">
        <f t="shared" si="185"/>
        <v>0</v>
      </c>
      <c r="BO47" s="80">
        <f t="shared" si="186"/>
        <v>72.00000000000001</v>
      </c>
      <c r="BP47" s="83">
        <f t="shared" si="187"/>
        <v>1.12</v>
      </c>
      <c r="BQ47" s="56">
        <f t="shared" si="188"/>
        <v>523</v>
      </c>
      <c r="BR47" s="60">
        <f t="shared" si="189"/>
        <v>8.43</v>
      </c>
      <c r="BS47" s="57">
        <v>1.52</v>
      </c>
      <c r="BT47" s="77">
        <f>IF(BS47="","",IF(BS47&lt;MinMaxWorkouts!$E$8,MinMaxWorkouts!$E$8,IF(BS47&gt;MinMaxWorkouts!$F$8,MinMaxWorkouts!$F$8,IF(BS47="M",MinMaxWorkouts!$F$8,BS47))))</f>
        <v>1.52</v>
      </c>
      <c r="BU47" s="78">
        <f t="shared" si="190"/>
        <v>112</v>
      </c>
      <c r="BV47" s="79"/>
      <c r="BW47" s="78">
        <f t="shared" si="191"/>
        <v>0</v>
      </c>
      <c r="BX47" s="80">
        <f t="shared" si="192"/>
        <v>112</v>
      </c>
      <c r="BY47" s="85">
        <f t="shared" si="193"/>
        <v>1.52</v>
      </c>
      <c r="BZ47" s="56">
        <f t="shared" si="194"/>
        <v>635</v>
      </c>
      <c r="CA47" s="63">
        <f t="shared" si="195"/>
        <v>10.35</v>
      </c>
      <c r="CB47" s="57">
        <v>0.55</v>
      </c>
      <c r="CC47" s="88">
        <f>IF(CB47="","",IF(CB47&lt;MinMaxWorkouts!$E$9,MinMaxWorkouts!$E$9,IF(CB47&gt;MinMaxWorkouts!$F$9,MinMaxWorkouts!$F$9,IF(CB47="M",MinMaxWorkouts!$F$9,CB47))))</f>
        <v>0.55</v>
      </c>
      <c r="CD47" s="89">
        <f t="shared" si="196"/>
        <v>55.00000000000001</v>
      </c>
      <c r="CE47" s="79"/>
      <c r="CF47" s="78">
        <f t="shared" si="197"/>
        <v>0</v>
      </c>
      <c r="CG47" s="80">
        <f t="shared" si="198"/>
        <v>55.00000000000001</v>
      </c>
      <c r="CH47" s="85">
        <f t="shared" si="199"/>
        <v>0.55</v>
      </c>
      <c r="CI47" s="56">
        <f t="shared" si="200"/>
        <v>690</v>
      </c>
      <c r="CJ47" s="60">
        <f t="shared" si="201"/>
        <v>11.3</v>
      </c>
      <c r="CK47" s="57">
        <v>0.48</v>
      </c>
      <c r="CL47" s="88">
        <f>IF(CK47="","",IF(CK47&lt;MinMaxWorkouts!$E$10,MinMaxWorkouts!$E$10,IF(CK47&gt;MinMaxWorkouts!$F$10,MinMaxWorkouts!$F$10,IF(CK47="M",MinMaxWorkouts!$F$10,CK47))))</f>
        <v>0.48</v>
      </c>
      <c r="CM47" s="89">
        <f t="shared" si="202"/>
        <v>48</v>
      </c>
      <c r="CN47" s="79"/>
      <c r="CO47" s="78">
        <f t="shared" si="203"/>
        <v>0</v>
      </c>
      <c r="CP47" s="80">
        <f t="shared" si="204"/>
        <v>48</v>
      </c>
      <c r="CQ47" s="85">
        <f t="shared" si="205"/>
        <v>0.48</v>
      </c>
      <c r="CR47" s="56">
        <f t="shared" si="206"/>
        <v>738</v>
      </c>
      <c r="CS47" s="60">
        <f t="shared" si="207"/>
        <v>12.18</v>
      </c>
      <c r="CT47" s="57">
        <v>1.03</v>
      </c>
      <c r="CU47" s="88">
        <f>IF(CT47="","",IF(CT47&lt;MinMaxWorkouts!$E$11,MinMaxWorkouts!$E$11,IF(CT47&gt;MinMaxWorkouts!$F$11,MinMaxWorkouts!$F$11,IF(CT47="M",MinMaxWorkouts!$F$11,CT47))))</f>
        <v>1.03</v>
      </c>
      <c r="CV47" s="89">
        <f t="shared" si="208"/>
        <v>63</v>
      </c>
      <c r="CW47" s="79">
        <v>0.05</v>
      </c>
      <c r="CX47" s="78">
        <f t="shared" si="209"/>
        <v>5</v>
      </c>
      <c r="CY47" s="80">
        <f t="shared" si="210"/>
        <v>68</v>
      </c>
      <c r="CZ47" s="91">
        <f t="shared" si="211"/>
        <v>1.08</v>
      </c>
      <c r="DA47" s="56">
        <f t="shared" si="212"/>
        <v>806</v>
      </c>
      <c r="DB47" s="60">
        <f t="shared" si="213"/>
        <v>13.26</v>
      </c>
      <c r="DC47" s="57">
        <v>1.02</v>
      </c>
      <c r="DD47" s="88">
        <f>IF(DC47="","",IF(DC47&lt;MinMaxWorkouts!$E$12,MinMaxWorkouts!$E$12,IF(DC47&gt;MinMaxWorkouts!$F$12,MinMaxWorkouts!$F$12,IF(DC47="M",MinMaxWorkouts!$F$12,DC47))))</f>
        <v>1.02</v>
      </c>
      <c r="DE47" s="89">
        <f t="shared" si="214"/>
        <v>62</v>
      </c>
      <c r="DF47" s="79"/>
      <c r="DG47" s="78">
        <f t="shared" si="215"/>
        <v>0</v>
      </c>
      <c r="DH47" s="80">
        <f t="shared" si="216"/>
        <v>62</v>
      </c>
      <c r="DI47" s="91">
        <f t="shared" si="217"/>
        <v>1.02</v>
      </c>
      <c r="DJ47" s="56">
        <f t="shared" si="218"/>
        <v>868</v>
      </c>
      <c r="DK47" s="60">
        <f t="shared" si="219"/>
        <v>14.28</v>
      </c>
      <c r="DL47" s="57" t="s">
        <v>382</v>
      </c>
      <c r="DM47" s="88">
        <f>IF(DL47="","",IF(DL47&lt;MinMaxWorkouts!$E$13,MinMaxWorkouts!$E$13,IF(DL47&gt;MinMaxWorkouts!$F$13,MinMaxWorkouts!$F$13,IF(DL47="M",MinMaxWorkouts!$F$13,DL47))))</f>
        <v>2</v>
      </c>
      <c r="DN47" s="89">
        <f t="shared" si="220"/>
        <v>120</v>
      </c>
      <c r="DO47" s="79"/>
      <c r="DP47" s="78">
        <f t="shared" si="221"/>
        <v>0</v>
      </c>
      <c r="DQ47" s="80">
        <f t="shared" si="222"/>
        <v>120</v>
      </c>
      <c r="DR47" s="91">
        <f t="shared" si="223"/>
        <v>2</v>
      </c>
      <c r="DS47" s="64">
        <f t="shared" si="224"/>
        <v>988</v>
      </c>
      <c r="DT47" s="65">
        <f t="shared" si="225"/>
        <v>16.28</v>
      </c>
      <c r="DU47" s="65">
        <f t="shared" si="226"/>
        <v>16.28</v>
      </c>
      <c r="DV47" s="57">
        <v>1.55</v>
      </c>
      <c r="DW47" s="88">
        <f>IF(DV47="","",IF(DV47&lt;MinMaxWorkouts!$E$14,MinMaxWorkouts!$E$14,IF(DV47&gt;MinMaxWorkouts!$F$14,MinMaxWorkouts!$F$14,IF(DV47="M",MinMaxWorkouts!$F$14,DV47))))</f>
        <v>1.55</v>
      </c>
      <c r="DX47" s="89">
        <f t="shared" si="227"/>
        <v>115</v>
      </c>
      <c r="DY47" s="79"/>
      <c r="DZ47" s="78">
        <f t="shared" si="228"/>
        <v>0</v>
      </c>
      <c r="EA47" s="80">
        <f t="shared" si="229"/>
        <v>115</v>
      </c>
      <c r="EB47" s="91">
        <f t="shared" si="230"/>
        <v>1.55</v>
      </c>
      <c r="EC47" s="56">
        <f t="shared" si="231"/>
        <v>1103</v>
      </c>
      <c r="ED47" s="57">
        <v>1.51</v>
      </c>
      <c r="EE47" s="88">
        <f>IF(ED47="","",IF(ED47&lt;MinMaxWorkouts!$E$15,MinMaxWorkouts!$E$15,IF(ED47&gt;MinMaxWorkouts!$F$15,MinMaxWorkouts!$F$15,IF(ED47="M",MinMaxWorkouts!$F$15,ED47))))</f>
        <v>1.51</v>
      </c>
      <c r="EF47" s="89">
        <f t="shared" si="232"/>
        <v>111</v>
      </c>
      <c r="EG47" s="79"/>
      <c r="EH47" s="78">
        <f t="shared" si="233"/>
        <v>0</v>
      </c>
      <c r="EI47" s="80">
        <f t="shared" si="234"/>
        <v>111</v>
      </c>
      <c r="EJ47" s="91">
        <f t="shared" si="235"/>
        <v>1.51</v>
      </c>
      <c r="EK47" s="56">
        <f t="shared" si="236"/>
        <v>1214</v>
      </c>
      <c r="EL47" s="60">
        <f t="shared" si="237"/>
        <v>20.14</v>
      </c>
      <c r="EM47" s="57">
        <v>1.12</v>
      </c>
      <c r="EN47" s="88">
        <f>IF(EM47="","",IF(EM47&lt;MinMaxWorkouts!$E$16,MinMaxWorkouts!$E$16,IF(EM47&gt;MinMaxWorkouts!$F$16,MinMaxWorkouts!$F$16,IF(EM47="M",MinMaxWorkouts!$F$16,EM47))))</f>
        <v>1.12</v>
      </c>
      <c r="EO47" s="89">
        <f t="shared" si="238"/>
        <v>72.00000000000001</v>
      </c>
      <c r="EP47" s="79"/>
      <c r="EQ47" s="78">
        <f t="shared" si="239"/>
        <v>0</v>
      </c>
      <c r="ER47" s="80">
        <f t="shared" si="240"/>
        <v>72.00000000000001</v>
      </c>
      <c r="ES47" s="91">
        <f t="shared" si="241"/>
        <v>1.12</v>
      </c>
      <c r="ET47" s="56">
        <f t="shared" si="242"/>
        <v>1286</v>
      </c>
      <c r="EU47" s="60">
        <f t="shared" si="243"/>
        <v>21.26</v>
      </c>
      <c r="EV47" s="57">
        <v>1.01</v>
      </c>
      <c r="EW47" s="77">
        <f>IF(EV47="","",IF(EV47&lt;MinMaxWorkouts!$E$17,MinMaxWorkouts!$E$17,IF(EV47&gt;MinMaxWorkouts!$F$17,MinMaxWorkouts!$F$17,IF(EV47="M",MinMaxWorkouts!$F$17,EV47))))</f>
        <v>1.01</v>
      </c>
      <c r="EX47" s="89">
        <f t="shared" si="244"/>
        <v>61</v>
      </c>
      <c r="EY47" s="79"/>
      <c r="EZ47" s="78">
        <f t="shared" si="245"/>
        <v>0</v>
      </c>
      <c r="FA47" s="80">
        <f t="shared" si="246"/>
        <v>61</v>
      </c>
      <c r="FB47" s="91">
        <f t="shared" si="247"/>
        <v>1.01</v>
      </c>
      <c r="FC47" s="56">
        <f t="shared" si="248"/>
        <v>1347</v>
      </c>
      <c r="FD47" s="60">
        <f t="shared" si="249"/>
        <v>22.27</v>
      </c>
      <c r="FE47" s="57" t="s">
        <v>382</v>
      </c>
      <c r="FF47" s="77">
        <f>IF(FE47="","",IF(FE47&lt;MinMaxWorkouts!$E$18,MinMaxWorkouts!$E$18,IF(FE47&gt;MinMaxWorkouts!$F$18,MinMaxWorkouts!$F$18,IF(FE47="M",MinMaxWorkouts!$F$18,FE47))))</f>
        <v>2</v>
      </c>
      <c r="FG47" s="89">
        <f t="shared" si="250"/>
        <v>120</v>
      </c>
      <c r="FH47" s="79"/>
      <c r="FI47" s="78">
        <f t="shared" si="251"/>
        <v>0</v>
      </c>
      <c r="FJ47" s="96">
        <f t="shared" si="252"/>
        <v>120</v>
      </c>
      <c r="FK47" s="97">
        <f t="shared" si="253"/>
        <v>2</v>
      </c>
      <c r="FL47" s="56">
        <f t="shared" si="254"/>
        <v>1467</v>
      </c>
      <c r="FM47" s="60">
        <f t="shared" si="255"/>
        <v>24.27</v>
      </c>
      <c r="FN47" s="61">
        <f>IF(FM47="","",RANK(FM47,FM$3:FM$52,1))</f>
        <v>45</v>
      </c>
      <c r="FO47" s="57">
        <v>1.51</v>
      </c>
      <c r="FP47" s="88">
        <f>IF(FO47="","",IF(FO47&lt;MinMaxWorkouts!$E$19,MinMaxWorkouts!$E$19,IF(FO47&gt;MinMaxWorkouts!$F$19,MinMaxWorkouts!$F$19,IF(FO47="M",MinMaxWorkouts!$F$19,FO47))))</f>
        <v>1.51</v>
      </c>
      <c r="FQ47" s="89">
        <f t="shared" si="256"/>
        <v>111</v>
      </c>
      <c r="FR47" s="79"/>
      <c r="FS47" s="78">
        <f t="shared" si="257"/>
        <v>0</v>
      </c>
      <c r="FT47" s="80">
        <f t="shared" si="258"/>
        <v>111</v>
      </c>
      <c r="FU47" s="91">
        <f t="shared" si="259"/>
        <v>1.51</v>
      </c>
      <c r="FV47" s="56">
        <f t="shared" si="260"/>
        <v>1578</v>
      </c>
      <c r="FW47" s="60">
        <f t="shared" si="261"/>
        <v>15.78</v>
      </c>
      <c r="FX47" s="57">
        <v>0.59</v>
      </c>
      <c r="FY47" s="88">
        <f>IF(FX47="","",IF(FX47&lt;MinMaxWorkouts!$E$20,MinMaxWorkouts!$E$20,IF(FX47&gt;MinMaxWorkouts!$F$20,MinMaxWorkouts!$F$20,IF(FX47="M",MinMaxWorkouts!$F$20,FX47))))</f>
        <v>0.59</v>
      </c>
      <c r="FZ47" s="89">
        <f t="shared" si="262"/>
        <v>59</v>
      </c>
      <c r="GA47" s="79"/>
      <c r="GB47" s="78">
        <f t="shared" si="263"/>
        <v>0</v>
      </c>
      <c r="GC47" s="80">
        <f t="shared" si="264"/>
        <v>59</v>
      </c>
      <c r="GD47" s="91">
        <f t="shared" si="265"/>
        <v>0.59</v>
      </c>
      <c r="GE47" s="56">
        <f t="shared" si="266"/>
        <v>1637</v>
      </c>
      <c r="GF47" s="60">
        <f t="shared" si="267"/>
        <v>16.37</v>
      </c>
      <c r="GG47" s="57">
        <v>0.5</v>
      </c>
      <c r="GH47" s="88">
        <f>IF(GG47="","",IF(GG47&lt;MinMaxWorkouts!$E$21,MinMaxWorkouts!$E$21,IF(GG47&gt;MinMaxWorkouts!$F$21,MinMaxWorkouts!$F$21,IF(GG47="M",MinMaxWorkouts!$F$21,GG47))))</f>
        <v>0.5</v>
      </c>
      <c r="GI47" s="89">
        <f t="shared" si="290"/>
        <v>50</v>
      </c>
      <c r="GJ47" s="79"/>
      <c r="GK47" s="78">
        <f t="shared" si="268"/>
        <v>0</v>
      </c>
      <c r="GL47" s="80">
        <f t="shared" si="269"/>
        <v>50</v>
      </c>
      <c r="GM47" s="91">
        <f t="shared" si="270"/>
        <v>0.5</v>
      </c>
      <c r="GN47" s="56">
        <f t="shared" si="271"/>
        <v>1687</v>
      </c>
      <c r="GO47" s="60">
        <f t="shared" si="272"/>
        <v>16.87</v>
      </c>
      <c r="GP47" s="57">
        <v>1.41</v>
      </c>
      <c r="GQ47" s="88">
        <f>IF(GP47="","",IF(GP47&lt;MinMaxWorkouts!$E$22,MinMaxWorkouts!$E$22,IF(GP47&gt;MinMaxWorkouts!$F$22,MinMaxWorkouts!$F$22,IF(GP47="M",MinMaxWorkouts!$F$22,GP47))))</f>
        <v>1.41</v>
      </c>
      <c r="GR47" s="89">
        <f t="shared" si="291"/>
        <v>101</v>
      </c>
      <c r="GS47" s="79"/>
      <c r="GT47" s="78">
        <f t="shared" si="273"/>
        <v>0</v>
      </c>
      <c r="GU47" s="80">
        <f t="shared" si="274"/>
        <v>101</v>
      </c>
      <c r="GV47" s="91">
        <f t="shared" si="275"/>
        <v>1.41</v>
      </c>
      <c r="GW47" s="56">
        <f t="shared" si="276"/>
        <v>1788</v>
      </c>
      <c r="GX47" s="60">
        <f t="shared" si="277"/>
        <v>17.88</v>
      </c>
      <c r="GY47" s="57">
        <v>1.03</v>
      </c>
      <c r="GZ47" s="88">
        <f>IF(GY47="","",IF(GY47&lt;MinMaxWorkouts!$E$23,MinMaxWorkouts!$E$23,IF(GY47&gt;MinMaxWorkouts!$F$23,MinMaxWorkouts!$F$23,IF(GY47="M",MinMaxWorkouts!$F$23,GY47))))</f>
        <v>1.03</v>
      </c>
      <c r="HA47" s="89">
        <f t="shared" si="292"/>
        <v>63</v>
      </c>
      <c r="HB47" s="79">
        <v>0.05</v>
      </c>
      <c r="HC47" s="78">
        <f t="shared" si="278"/>
        <v>5</v>
      </c>
      <c r="HD47" s="80">
        <f t="shared" si="279"/>
        <v>68</v>
      </c>
      <c r="HE47" s="91">
        <f t="shared" si="280"/>
        <v>1.08</v>
      </c>
      <c r="HF47" s="56">
        <f t="shared" si="281"/>
        <v>1856</v>
      </c>
      <c r="HG47" s="60">
        <f t="shared" si="282"/>
        <v>18.96</v>
      </c>
      <c r="HH47" s="57">
        <v>0.51</v>
      </c>
      <c r="HI47" s="88">
        <f>IF(HH47="","",IF(HH47&lt;MinMaxWorkouts!$E$24,MinMaxWorkouts!$E$24,IF(HH47&gt;MinMaxWorkouts!$F$24,MinMaxWorkouts!$F$24,IF(HH47="M",MinMaxWorkouts!$F$24,HH47))))</f>
        <v>0.51</v>
      </c>
      <c r="HJ47" s="89">
        <f t="shared" si="283"/>
        <v>51</v>
      </c>
      <c r="HK47" s="79"/>
      <c r="HL47" s="78">
        <f t="shared" si="284"/>
        <v>0</v>
      </c>
      <c r="HM47" s="80">
        <f t="shared" si="285"/>
        <v>51</v>
      </c>
      <c r="HN47" s="91">
        <f t="shared" si="286"/>
        <v>0.51</v>
      </c>
      <c r="HO47" s="99"/>
      <c r="HP47" s="58"/>
      <c r="HQ47" s="42">
        <f t="shared" si="287"/>
        <v>1907</v>
      </c>
      <c r="HR47" s="57"/>
      <c r="HS47" s="66">
        <f t="shared" si="288"/>
        <v>31.47</v>
      </c>
      <c r="HT47" s="67">
        <v>21</v>
      </c>
      <c r="HU47" s="68">
        <f>IF(B47="","DNS",IF(HS47="","DNF",RANK(HS47,HS$3:HS$52,1)))</f>
        <v>45</v>
      </c>
      <c r="HV47" s="68">
        <f t="shared" si="289"/>
        <v>45</v>
      </c>
    </row>
    <row r="48" spans="1:230" ht="15.75">
      <c r="A48" s="112">
        <v>31</v>
      </c>
      <c r="B48" s="54">
        <f t="shared" si="147"/>
        <v>310</v>
      </c>
      <c r="C48" s="129" t="s">
        <v>271</v>
      </c>
      <c r="D48" s="130" t="str">
        <f>IF(C48="","",LEFT(C48,1))</f>
        <v>P</v>
      </c>
      <c r="E48" s="130">
        <f t="shared" si="148"/>
        <v>6</v>
      </c>
      <c r="F48" s="130" t="str">
        <f t="shared" si="149"/>
        <v> McFheorais</v>
      </c>
      <c r="G48" s="131" t="s">
        <v>272</v>
      </c>
      <c r="H48" s="78" t="str">
        <f t="shared" si="150"/>
        <v>I</v>
      </c>
      <c r="I48" s="130">
        <f t="shared" si="151"/>
        <v>4</v>
      </c>
      <c r="J48" s="78" t="str">
        <f t="shared" si="152"/>
        <v> McCullough</v>
      </c>
      <c r="K48" s="130" t="str">
        <f t="shared" si="153"/>
        <v>P. McFheorais/I. McCullough</v>
      </c>
      <c r="L48" s="132" t="s">
        <v>309</v>
      </c>
      <c r="M48" s="122" t="s">
        <v>347</v>
      </c>
      <c r="N48" s="123">
        <v>3</v>
      </c>
      <c r="O48" s="135">
        <f>O47+MinMaxWorkouts!J$2</f>
        <v>0.448611111111111</v>
      </c>
      <c r="P48" s="55"/>
      <c r="Q48" s="56">
        <f t="shared" si="154"/>
        <v>0</v>
      </c>
      <c r="R48" s="57">
        <v>0.49</v>
      </c>
      <c r="S48" s="77">
        <f>IF(R48="","",IF(R48&lt;MinMaxWorkouts!$E$2,MinMaxWorkouts!$E$2,IF(R48&gt;MinMaxWorkouts!$F$2,MinMaxWorkouts!$F$2,IF(R48="M",MinMaxWorkouts!$D$2,R48))))</f>
        <v>0.49</v>
      </c>
      <c r="T48" s="78">
        <f t="shared" si="155"/>
        <v>49</v>
      </c>
      <c r="U48" s="79"/>
      <c r="V48" s="78">
        <f t="shared" si="156"/>
        <v>0</v>
      </c>
      <c r="W48" s="80">
        <f t="shared" si="157"/>
        <v>49</v>
      </c>
      <c r="X48" s="81">
        <f t="shared" si="158"/>
        <v>0.49</v>
      </c>
      <c r="Y48" s="57">
        <v>0.42</v>
      </c>
      <c r="Z48" s="77">
        <f>IF(Y48="","",IF(Y48&lt;MinMaxWorkouts!$E$3,MinMaxWorkouts!$E$3,IF(Y48&gt;MinMaxWorkouts!$F$3,MinMaxWorkouts!$F$3,IF(Y48="M",MinMaxWorkouts!$F$3,Y48))))</f>
        <v>0.42</v>
      </c>
      <c r="AA48" s="78">
        <f t="shared" si="159"/>
        <v>42</v>
      </c>
      <c r="AB48" s="79"/>
      <c r="AC48" s="78">
        <f t="shared" si="160"/>
        <v>0</v>
      </c>
      <c r="AD48" s="80">
        <f t="shared" si="161"/>
        <v>42</v>
      </c>
      <c r="AE48" s="81">
        <f t="shared" si="162"/>
        <v>0.42</v>
      </c>
      <c r="AF48" s="56">
        <f t="shared" si="163"/>
        <v>91</v>
      </c>
      <c r="AG48" s="60">
        <f t="shared" si="164"/>
        <v>1.31</v>
      </c>
      <c r="AH48" s="57">
        <v>0.57</v>
      </c>
      <c r="AI48" s="104">
        <f>IF(AH48="","",IF(AH48&lt;MinMaxWorkouts!$E$4,MinMaxWorkouts!$E$4,IF(AH48&gt;MinMaxWorkouts!$F$4,MinMaxWorkouts!$F$4,IF(AH48="M",MinMaxWorkouts!$F$4,AH48))))</f>
        <v>0.57</v>
      </c>
      <c r="AJ48" s="78">
        <f t="shared" si="165"/>
        <v>56.99999999999999</v>
      </c>
      <c r="AK48" s="79"/>
      <c r="AL48" s="78">
        <f t="shared" si="166"/>
        <v>0</v>
      </c>
      <c r="AM48" s="80">
        <f t="shared" si="167"/>
        <v>56.99999999999999</v>
      </c>
      <c r="AN48" s="81">
        <f t="shared" si="168"/>
        <v>0.57</v>
      </c>
      <c r="AO48" s="56">
        <f t="shared" si="169"/>
        <v>148</v>
      </c>
      <c r="AP48" s="60">
        <f t="shared" si="170"/>
        <v>2.2800000000000002</v>
      </c>
      <c r="AQ48" s="59">
        <v>0.59</v>
      </c>
      <c r="AR48" s="104">
        <f>IF(AQ48="","",IF(AQ48&lt;MinMaxWorkouts!$E$5,MinMaxWorkouts!$E$5,IF(AQ48&gt;MinMaxWorkouts!$F$5,MinMaxWorkouts!$F$5,IF(AQ48="M",MinMaxWorkouts!$F$5,AQ48))))</f>
        <v>0.59</v>
      </c>
      <c r="AS48" s="78">
        <f t="shared" si="171"/>
        <v>59</v>
      </c>
      <c r="AT48" s="79"/>
      <c r="AU48" s="78">
        <f t="shared" si="172"/>
        <v>0</v>
      </c>
      <c r="AV48" s="80">
        <f t="shared" si="173"/>
        <v>59</v>
      </c>
      <c r="AW48" s="81">
        <f t="shared" si="174"/>
        <v>0.59</v>
      </c>
      <c r="AX48" s="56">
        <f t="shared" si="175"/>
        <v>207</v>
      </c>
      <c r="AY48" s="62">
        <f t="shared" si="176"/>
        <v>3.27</v>
      </c>
      <c r="AZ48" s="57">
        <v>1.09</v>
      </c>
      <c r="BA48" s="77">
        <f>IF(AZ48="","",IF(AZ48&lt;MinMaxWorkouts!$E$6,MinMaxWorkouts!$E$6,IF(AZ48&gt;MinMaxWorkouts!$F$6,MinMaxWorkouts!$F$6,IF(AZ48="M",MinMaxWorkouts!$F$6,AZ48))))</f>
        <v>1.09</v>
      </c>
      <c r="BB48" s="78">
        <f t="shared" si="177"/>
        <v>69</v>
      </c>
      <c r="BC48" s="79"/>
      <c r="BD48" s="78">
        <f t="shared" si="178"/>
        <v>0</v>
      </c>
      <c r="BE48" s="80">
        <f t="shared" si="179"/>
        <v>69</v>
      </c>
      <c r="BF48" s="83">
        <f t="shared" si="180"/>
        <v>1.09</v>
      </c>
      <c r="BG48" s="56">
        <f t="shared" si="181"/>
        <v>276</v>
      </c>
      <c r="BH48" s="62">
        <f t="shared" si="182"/>
        <v>4.36</v>
      </c>
      <c r="BI48" s="100">
        <f t="shared" si="183"/>
        <v>11</v>
      </c>
      <c r="BJ48" s="57">
        <v>1.34</v>
      </c>
      <c r="BK48" s="77">
        <f>IF(BJ48="","",IF(BJ48&lt;MinMaxWorkouts!$E$7,MinMaxWorkouts!$E$7,IF(BJ48&gt;MinMaxWorkouts!$F$7,MinMaxWorkouts!$F$7,IF(BJ48="M",MinMaxWorkouts!$F$7,BJ48))))</f>
        <v>1.34</v>
      </c>
      <c r="BL48" s="78">
        <f t="shared" si="184"/>
        <v>94</v>
      </c>
      <c r="BM48" s="79"/>
      <c r="BN48" s="78">
        <f t="shared" si="185"/>
        <v>0</v>
      </c>
      <c r="BO48" s="80">
        <f t="shared" si="186"/>
        <v>94</v>
      </c>
      <c r="BP48" s="83">
        <f t="shared" si="187"/>
        <v>1.34</v>
      </c>
      <c r="BQ48" s="56">
        <f t="shared" si="188"/>
        <v>370</v>
      </c>
      <c r="BR48" s="60">
        <f t="shared" si="189"/>
        <v>6.1</v>
      </c>
      <c r="BS48" s="57">
        <v>1.34</v>
      </c>
      <c r="BT48" s="77">
        <f>IF(BS48="","",IF(BS48&lt;MinMaxWorkouts!$E$8,MinMaxWorkouts!$E$8,IF(BS48&gt;MinMaxWorkouts!$F$8,MinMaxWorkouts!$F$8,IF(BS48="M",MinMaxWorkouts!$F$8,BS48))))</f>
        <v>1.34</v>
      </c>
      <c r="BU48" s="78">
        <f t="shared" si="190"/>
        <v>94</v>
      </c>
      <c r="BV48" s="79"/>
      <c r="BW48" s="78">
        <f t="shared" si="191"/>
        <v>0</v>
      </c>
      <c r="BX48" s="80">
        <f t="shared" si="192"/>
        <v>94</v>
      </c>
      <c r="BY48" s="85">
        <f t="shared" si="193"/>
        <v>1.34</v>
      </c>
      <c r="BZ48" s="56">
        <f t="shared" si="194"/>
        <v>464</v>
      </c>
      <c r="CA48" s="63">
        <f t="shared" si="195"/>
        <v>7.44</v>
      </c>
      <c r="CB48" s="57">
        <v>0.45</v>
      </c>
      <c r="CC48" s="88">
        <f>IF(CB48="","",IF(CB48&lt;MinMaxWorkouts!$E$9,MinMaxWorkouts!$E$9,IF(CB48&gt;MinMaxWorkouts!$F$9,MinMaxWorkouts!$F$9,IF(CB48="M",MinMaxWorkouts!$F$9,CB48))))</f>
        <v>0.45</v>
      </c>
      <c r="CD48" s="89">
        <f t="shared" si="196"/>
        <v>45</v>
      </c>
      <c r="CE48" s="79"/>
      <c r="CF48" s="78">
        <f t="shared" si="197"/>
        <v>0</v>
      </c>
      <c r="CG48" s="80">
        <f t="shared" si="198"/>
        <v>45</v>
      </c>
      <c r="CH48" s="85">
        <f t="shared" si="199"/>
        <v>0.45</v>
      </c>
      <c r="CI48" s="56">
        <f t="shared" si="200"/>
        <v>509</v>
      </c>
      <c r="CJ48" s="60">
        <f t="shared" si="201"/>
        <v>8.29</v>
      </c>
      <c r="CK48" s="57">
        <v>0.47</v>
      </c>
      <c r="CL48" s="88">
        <f>IF(CK48="","",IF(CK48&lt;MinMaxWorkouts!$E$10,MinMaxWorkouts!$E$10,IF(CK48&gt;MinMaxWorkouts!$F$10,MinMaxWorkouts!$F$10,IF(CK48="M",MinMaxWorkouts!$F$10,CK48))))</f>
        <v>0.47</v>
      </c>
      <c r="CM48" s="89">
        <f t="shared" si="202"/>
        <v>47</v>
      </c>
      <c r="CN48" s="79">
        <v>0.05</v>
      </c>
      <c r="CO48" s="78">
        <f t="shared" si="203"/>
        <v>5</v>
      </c>
      <c r="CP48" s="80">
        <f t="shared" si="204"/>
        <v>52</v>
      </c>
      <c r="CQ48" s="85">
        <f t="shared" si="205"/>
        <v>0.52</v>
      </c>
      <c r="CR48" s="56">
        <f t="shared" si="206"/>
        <v>561</v>
      </c>
      <c r="CS48" s="60">
        <f t="shared" si="207"/>
        <v>9.21</v>
      </c>
      <c r="CT48" s="57">
        <v>0.53</v>
      </c>
      <c r="CU48" s="88">
        <f>IF(CT48="","",IF(CT48&lt;MinMaxWorkouts!$E$11,MinMaxWorkouts!$E$11,IF(CT48&gt;MinMaxWorkouts!$F$11,MinMaxWorkouts!$F$11,IF(CT48="M",MinMaxWorkouts!$F$11,CT48))))</f>
        <v>0.53</v>
      </c>
      <c r="CV48" s="89">
        <f t="shared" si="208"/>
        <v>53</v>
      </c>
      <c r="CW48" s="79"/>
      <c r="CX48" s="78">
        <f t="shared" si="209"/>
        <v>0</v>
      </c>
      <c r="CY48" s="80">
        <f t="shared" si="210"/>
        <v>53</v>
      </c>
      <c r="CZ48" s="91">
        <f t="shared" si="211"/>
        <v>0.53</v>
      </c>
      <c r="DA48" s="56">
        <f t="shared" si="212"/>
        <v>614</v>
      </c>
      <c r="DB48" s="60">
        <f t="shared" si="213"/>
        <v>10.14</v>
      </c>
      <c r="DC48" s="57">
        <v>0.53</v>
      </c>
      <c r="DD48" s="88">
        <f>IF(DC48="","",IF(DC48&lt;MinMaxWorkouts!$E$12,MinMaxWorkouts!$E$12,IF(DC48&gt;MinMaxWorkouts!$F$12,MinMaxWorkouts!$F$12,IF(DC48="M",MinMaxWorkouts!$F$12,DC48))))</f>
        <v>0.53</v>
      </c>
      <c r="DE48" s="89">
        <f t="shared" si="214"/>
        <v>53</v>
      </c>
      <c r="DF48" s="79"/>
      <c r="DG48" s="78">
        <f t="shared" si="215"/>
        <v>0</v>
      </c>
      <c r="DH48" s="80">
        <f t="shared" si="216"/>
        <v>53</v>
      </c>
      <c r="DI48" s="91">
        <f t="shared" si="217"/>
        <v>0.53</v>
      </c>
      <c r="DJ48" s="56">
        <f t="shared" si="218"/>
        <v>667</v>
      </c>
      <c r="DK48" s="60">
        <f t="shared" si="219"/>
        <v>11.07</v>
      </c>
      <c r="DL48" s="57">
        <v>1.05</v>
      </c>
      <c r="DM48" s="88">
        <f>IF(DL48="","",IF(DL48&lt;MinMaxWorkouts!$E$13,MinMaxWorkouts!$E$13,IF(DL48&gt;MinMaxWorkouts!$F$13,MinMaxWorkouts!$F$13,IF(DL48="M",MinMaxWorkouts!$F$13,DL48))))</f>
        <v>1.05</v>
      </c>
      <c r="DN48" s="89">
        <f t="shared" si="220"/>
        <v>65</v>
      </c>
      <c r="DO48" s="79"/>
      <c r="DP48" s="78">
        <f t="shared" si="221"/>
        <v>0</v>
      </c>
      <c r="DQ48" s="80">
        <f t="shared" si="222"/>
        <v>65</v>
      </c>
      <c r="DR48" s="91">
        <f t="shared" si="223"/>
        <v>1.05</v>
      </c>
      <c r="DS48" s="64">
        <f t="shared" si="224"/>
        <v>732</v>
      </c>
      <c r="DT48" s="65">
        <f t="shared" si="225"/>
        <v>12.12</v>
      </c>
      <c r="DU48" s="65">
        <f t="shared" si="226"/>
        <v>12.12</v>
      </c>
      <c r="DV48" s="57"/>
      <c r="DW48" s="88">
        <f>IF(DV48="","",IF(DV48&lt;MinMaxWorkouts!$E$14,MinMaxWorkouts!$E$14,IF(DV48&gt;MinMaxWorkouts!$F$14,MinMaxWorkouts!$F$14,IF(DV48="M",MinMaxWorkouts!$F$14,DV48))))</f>
      </c>
      <c r="DX48" s="89">
        <f t="shared" si="227"/>
        <v>0</v>
      </c>
      <c r="DY48" s="79"/>
      <c r="DZ48" s="78">
        <f t="shared" si="228"/>
        <v>0</v>
      </c>
      <c r="EA48" s="80">
        <f t="shared" si="229"/>
        <v>0</v>
      </c>
      <c r="EB48" s="91">
        <f t="shared" si="230"/>
      </c>
      <c r="EC48" s="56">
        <f t="shared" si="231"/>
        <v>732</v>
      </c>
      <c r="ED48" s="57"/>
      <c r="EE48" s="88">
        <f>IF(ED48="","",IF(ED48&lt;MinMaxWorkouts!$E$15,MinMaxWorkouts!$E$15,IF(ED48&gt;MinMaxWorkouts!$F$15,MinMaxWorkouts!$F$15,IF(ED48="M",MinMaxWorkouts!$F$15,ED48))))</f>
      </c>
      <c r="EF48" s="89">
        <f t="shared" si="232"/>
        <v>0</v>
      </c>
      <c r="EG48" s="79"/>
      <c r="EH48" s="78">
        <f t="shared" si="233"/>
        <v>0</v>
      </c>
      <c r="EI48" s="80">
        <f t="shared" si="234"/>
        <v>0</v>
      </c>
      <c r="EJ48" s="91">
        <f t="shared" si="235"/>
      </c>
      <c r="EK48" s="56">
        <f t="shared" si="236"/>
        <v>732</v>
      </c>
      <c r="EL48" s="60">
        <f t="shared" si="237"/>
      </c>
      <c r="EM48" s="57"/>
      <c r="EN48" s="88">
        <f>IF(EM48="","",IF(EM48&lt;MinMaxWorkouts!$E$16,MinMaxWorkouts!$E$16,IF(EM48&gt;MinMaxWorkouts!$F$16,MinMaxWorkouts!$F$16,IF(EM48="M",MinMaxWorkouts!$F$16,EM48))))</f>
      </c>
      <c r="EO48" s="89">
        <f t="shared" si="238"/>
        <v>0</v>
      </c>
      <c r="EP48" s="79"/>
      <c r="EQ48" s="78">
        <f t="shared" si="239"/>
        <v>0</v>
      </c>
      <c r="ER48" s="80">
        <f t="shared" si="240"/>
        <v>0</v>
      </c>
      <c r="ES48" s="91">
        <f t="shared" si="241"/>
      </c>
      <c r="ET48" s="56">
        <f t="shared" si="242"/>
        <v>732</v>
      </c>
      <c r="EU48" s="60">
        <f t="shared" si="243"/>
      </c>
      <c r="EV48" s="57"/>
      <c r="EW48" s="77">
        <f>IF(EV48="","",IF(EV48&lt;MinMaxWorkouts!$E$17,MinMaxWorkouts!$E$17,IF(EV48&gt;MinMaxWorkouts!$F$17,MinMaxWorkouts!$F$17,IF(EV48="M",MinMaxWorkouts!$F$17,EV48))))</f>
      </c>
      <c r="EX48" s="89">
        <f t="shared" si="244"/>
        <v>0</v>
      </c>
      <c r="EY48" s="79"/>
      <c r="EZ48" s="78">
        <f t="shared" si="245"/>
        <v>0</v>
      </c>
      <c r="FA48" s="80">
        <f t="shared" si="246"/>
        <v>0</v>
      </c>
      <c r="FB48" s="91">
        <f t="shared" si="247"/>
      </c>
      <c r="FC48" s="56">
        <f t="shared" si="248"/>
        <v>732</v>
      </c>
      <c r="FD48" s="60">
        <f t="shared" si="249"/>
      </c>
      <c r="FE48" s="57"/>
      <c r="FF48" s="77">
        <f>IF(FE48="","",IF(FE48&lt;MinMaxWorkouts!$E$18,MinMaxWorkouts!$E$18,IF(FE48&gt;MinMaxWorkouts!$F$18,MinMaxWorkouts!$F$18,IF(FE48="M",MinMaxWorkouts!$F$18,FE48))))</f>
      </c>
      <c r="FG48" s="89">
        <f t="shared" si="250"/>
        <v>0</v>
      </c>
      <c r="FH48" s="79"/>
      <c r="FI48" s="78">
        <f t="shared" si="251"/>
        <v>0</v>
      </c>
      <c r="FJ48" s="96">
        <f t="shared" si="252"/>
        <v>0</v>
      </c>
      <c r="FK48" s="97">
        <f t="shared" si="253"/>
      </c>
      <c r="FL48" s="56">
        <f t="shared" si="254"/>
        <v>732</v>
      </c>
      <c r="FM48" s="60">
        <f t="shared" si="255"/>
      </c>
      <c r="FN48" s="61">
        <f>IF(FM48="","",RANK(FM48,FM$3:FM$49,1))</f>
      </c>
      <c r="FO48" s="57"/>
      <c r="FP48" s="88">
        <f>IF(FO48="","",IF(FO48&lt;MinMaxWorkouts!$E$19,MinMaxWorkouts!$E$19,IF(FO48&gt;MinMaxWorkouts!$F$19,MinMaxWorkouts!$F$19,IF(FO48="M",MinMaxWorkouts!$F$19,FO48))))</f>
      </c>
      <c r="FQ48" s="89">
        <f t="shared" si="256"/>
        <v>0</v>
      </c>
      <c r="FR48" s="79"/>
      <c r="FS48" s="78">
        <f t="shared" si="257"/>
        <v>0</v>
      </c>
      <c r="FT48" s="80">
        <f t="shared" si="258"/>
        <v>0</v>
      </c>
      <c r="FU48" s="91">
        <f t="shared" si="259"/>
      </c>
      <c r="FV48" s="56">
        <f t="shared" si="260"/>
        <v>732</v>
      </c>
      <c r="FW48" s="60">
        <f t="shared" si="261"/>
      </c>
      <c r="FX48" s="57"/>
      <c r="FY48" s="88">
        <f>IF(FX48="","",IF(FX48&lt;MinMaxWorkouts!$E$20,MinMaxWorkouts!$E$20,IF(FX48&gt;MinMaxWorkouts!$F$20,MinMaxWorkouts!$F$20,IF(FX48="M",MinMaxWorkouts!$F$20,FX48))))</f>
      </c>
      <c r="FZ48" s="89">
        <f t="shared" si="262"/>
        <v>0</v>
      </c>
      <c r="GA48" s="79"/>
      <c r="GB48" s="78">
        <f t="shared" si="263"/>
        <v>0</v>
      </c>
      <c r="GC48" s="80">
        <f t="shared" si="264"/>
        <v>0</v>
      </c>
      <c r="GD48" s="91">
        <f t="shared" si="265"/>
      </c>
      <c r="GE48" s="56">
        <f t="shared" si="266"/>
        <v>732</v>
      </c>
      <c r="GF48" s="60">
        <f t="shared" si="267"/>
      </c>
      <c r="GG48" s="57"/>
      <c r="GH48" s="88">
        <f>IF(GG48="","",IF(GG48&lt;MinMaxWorkouts!$E$21,MinMaxWorkouts!$E$21,IF(GG48&gt;MinMaxWorkouts!$F$21,MinMaxWorkouts!$F$21,IF(GG48="M",MinMaxWorkouts!$F$21,GG48))))</f>
      </c>
      <c r="GI48" s="89">
        <f t="shared" si="290"/>
        <v>0</v>
      </c>
      <c r="GJ48" s="79"/>
      <c r="GK48" s="78">
        <f t="shared" si="268"/>
        <v>0</v>
      </c>
      <c r="GL48" s="80">
        <f t="shared" si="269"/>
        <v>0</v>
      </c>
      <c r="GM48" s="91">
        <f t="shared" si="270"/>
      </c>
      <c r="GN48" s="56">
        <f t="shared" si="271"/>
        <v>732</v>
      </c>
      <c r="GO48" s="60">
        <f t="shared" si="272"/>
      </c>
      <c r="GP48" s="57"/>
      <c r="GQ48" s="88">
        <f>IF(GP48="","",IF(GP48&lt;MinMaxWorkouts!$E$22,MinMaxWorkouts!$E$22,IF(GP48&gt;MinMaxWorkouts!$F$22,MinMaxWorkouts!$F$22,IF(GP48="M",MinMaxWorkouts!$F$22,GP48))))</f>
      </c>
      <c r="GR48" s="89">
        <f t="shared" si="291"/>
        <v>0</v>
      </c>
      <c r="GS48" s="79"/>
      <c r="GT48" s="78">
        <f t="shared" si="273"/>
        <v>0</v>
      </c>
      <c r="GU48" s="80">
        <f t="shared" si="274"/>
        <v>0</v>
      </c>
      <c r="GV48" s="91">
        <f t="shared" si="275"/>
      </c>
      <c r="GW48" s="56">
        <f t="shared" si="276"/>
        <v>732</v>
      </c>
      <c r="GX48" s="60">
        <f t="shared" si="277"/>
      </c>
      <c r="GY48" s="57"/>
      <c r="GZ48" s="88">
        <f>IF(GY48="","",IF(GY48&lt;MinMaxWorkouts!$E$23,MinMaxWorkouts!$E$23,IF(GY48&gt;MinMaxWorkouts!$F$23,MinMaxWorkouts!$F$23,IF(GY48="M",MinMaxWorkouts!$F$23,GY48))))</f>
      </c>
      <c r="HA48" s="89">
        <f t="shared" si="292"/>
        <v>0</v>
      </c>
      <c r="HB48" s="79"/>
      <c r="HC48" s="78">
        <f t="shared" si="278"/>
        <v>0</v>
      </c>
      <c r="HD48" s="80">
        <f t="shared" si="279"/>
        <v>0</v>
      </c>
      <c r="HE48" s="91">
        <f t="shared" si="280"/>
      </c>
      <c r="HF48" s="56">
        <f t="shared" si="281"/>
        <v>732</v>
      </c>
      <c r="HG48" s="60">
        <f t="shared" si="282"/>
      </c>
      <c r="HH48" s="57"/>
      <c r="HI48" s="88">
        <f>IF(HH48="","",IF(HH48&lt;MinMaxWorkouts!$E$24,MinMaxWorkouts!$E$24,IF(HH48&gt;MinMaxWorkouts!$F$24,MinMaxWorkouts!$F$24,IF(HH48="M",MinMaxWorkouts!$F$24,HH48))))</f>
      </c>
      <c r="HJ48" s="89">
        <f t="shared" si="283"/>
        <v>0</v>
      </c>
      <c r="HK48" s="79"/>
      <c r="HL48" s="78">
        <f t="shared" si="284"/>
        <v>0</v>
      </c>
      <c r="HM48" s="80">
        <f t="shared" si="285"/>
        <v>0</v>
      </c>
      <c r="HN48" s="91">
        <f t="shared" si="286"/>
        <v>0</v>
      </c>
      <c r="HO48" s="99"/>
      <c r="HP48" s="58"/>
      <c r="HQ48" s="42">
        <f t="shared" si="287"/>
        <v>732</v>
      </c>
      <c r="HR48" s="57" t="s">
        <v>373</v>
      </c>
      <c r="HS48" s="66">
        <f t="shared" si="288"/>
      </c>
      <c r="HT48" s="67"/>
      <c r="HU48" s="68" t="str">
        <f>IF(B48="","DNS",IF(HS48="","DNF",RANK(HS48,HS$3:HS$49,1)))</f>
        <v>DNF</v>
      </c>
      <c r="HV48" s="68" t="str">
        <f t="shared" si="289"/>
        <v>DNF</v>
      </c>
    </row>
    <row r="49" spans="1:230" ht="15.75">
      <c r="A49" s="112">
        <v>9</v>
      </c>
      <c r="B49" s="54">
        <f t="shared" si="147"/>
        <v>90</v>
      </c>
      <c r="C49" s="129" t="s">
        <v>232</v>
      </c>
      <c r="D49" s="130" t="str">
        <f>LEFT(C49,1)</f>
        <v>B</v>
      </c>
      <c r="E49" s="130">
        <f t="shared" si="148"/>
        <v>6</v>
      </c>
      <c r="F49" s="78" t="str">
        <f t="shared" si="149"/>
        <v> Crawford</v>
      </c>
      <c r="G49" s="131" t="s">
        <v>233</v>
      </c>
      <c r="H49" s="78" t="str">
        <f t="shared" si="150"/>
        <v>G</v>
      </c>
      <c r="I49" s="130">
        <f t="shared" si="151"/>
        <v>5</v>
      </c>
      <c r="J49" s="78" t="str">
        <f t="shared" si="152"/>
        <v> Rodgers</v>
      </c>
      <c r="K49" s="130" t="str">
        <f t="shared" si="153"/>
        <v>B. Crawford/G. Rodgers</v>
      </c>
      <c r="L49" s="132" t="s">
        <v>309</v>
      </c>
      <c r="M49" s="122" t="s">
        <v>344</v>
      </c>
      <c r="N49" s="123">
        <v>3</v>
      </c>
      <c r="O49" s="135">
        <f>O48+MinMaxWorkouts!J$2</f>
        <v>0.44930555555555546</v>
      </c>
      <c r="P49" s="55"/>
      <c r="Q49" s="56">
        <f t="shared" si="154"/>
        <v>0</v>
      </c>
      <c r="R49" s="57">
        <v>0.5</v>
      </c>
      <c r="S49" s="77">
        <f>IF(R49="","",IF(R49&lt;MinMaxWorkouts!$E$2,MinMaxWorkouts!$E$2,IF(R49&gt;MinMaxWorkouts!$F$2,MinMaxWorkouts!$F$2,IF(R49="M",MinMaxWorkouts!$D$2,R49))))</f>
        <v>0.5</v>
      </c>
      <c r="T49" s="78">
        <f t="shared" si="155"/>
        <v>50</v>
      </c>
      <c r="U49" s="79"/>
      <c r="V49" s="78">
        <f t="shared" si="156"/>
        <v>0</v>
      </c>
      <c r="W49" s="80">
        <f t="shared" si="157"/>
        <v>50</v>
      </c>
      <c r="X49" s="81">
        <f t="shared" si="158"/>
        <v>0.5</v>
      </c>
      <c r="Y49" s="57">
        <v>0.43</v>
      </c>
      <c r="Z49" s="77">
        <f>IF(Y49="","",IF(Y49&lt;MinMaxWorkouts!$E$3,MinMaxWorkouts!$E$3,IF(Y49&gt;MinMaxWorkouts!$F$3,MinMaxWorkouts!$F$3,IF(Y49="M",MinMaxWorkouts!$F$3,Y49))))</f>
        <v>0.43</v>
      </c>
      <c r="AA49" s="78">
        <f t="shared" si="159"/>
        <v>43</v>
      </c>
      <c r="AB49" s="79"/>
      <c r="AC49" s="78">
        <f t="shared" si="160"/>
        <v>0</v>
      </c>
      <c r="AD49" s="80">
        <f t="shared" si="161"/>
        <v>43</v>
      </c>
      <c r="AE49" s="81">
        <f t="shared" si="162"/>
        <v>0.43</v>
      </c>
      <c r="AF49" s="56">
        <f t="shared" si="163"/>
        <v>93</v>
      </c>
      <c r="AG49" s="60">
        <f t="shared" si="164"/>
        <v>1.33</v>
      </c>
      <c r="AH49" s="57">
        <v>0.57</v>
      </c>
      <c r="AI49" s="104">
        <f>IF(AH49="","",IF(AH49&lt;MinMaxWorkouts!$E$4,MinMaxWorkouts!$E$4,IF(AH49&gt;MinMaxWorkouts!$F$4,MinMaxWorkouts!$F$4,IF(AH49="M",MinMaxWorkouts!$F$4,AH49))))</f>
        <v>0.57</v>
      </c>
      <c r="AJ49" s="78">
        <f t="shared" si="165"/>
        <v>56.99999999999999</v>
      </c>
      <c r="AK49" s="79"/>
      <c r="AL49" s="78">
        <f t="shared" si="166"/>
        <v>0</v>
      </c>
      <c r="AM49" s="80">
        <f t="shared" si="167"/>
        <v>56.99999999999999</v>
      </c>
      <c r="AN49" s="81">
        <f t="shared" si="168"/>
        <v>0.57</v>
      </c>
      <c r="AO49" s="56">
        <f t="shared" si="169"/>
        <v>150</v>
      </c>
      <c r="AP49" s="60">
        <f t="shared" si="170"/>
        <v>2.3</v>
      </c>
      <c r="AQ49" s="59">
        <v>0.57</v>
      </c>
      <c r="AR49" s="104">
        <f>IF(AQ49="","",IF(AQ49&lt;MinMaxWorkouts!$E$5,MinMaxWorkouts!$E$5,IF(AQ49&gt;MinMaxWorkouts!$F$5,MinMaxWorkouts!$F$5,IF(AQ49="M",MinMaxWorkouts!$F$5,AQ49))))</f>
        <v>0.57</v>
      </c>
      <c r="AS49" s="78">
        <f t="shared" si="171"/>
        <v>56.99999999999999</v>
      </c>
      <c r="AT49" s="79"/>
      <c r="AU49" s="78">
        <f t="shared" si="172"/>
        <v>0</v>
      </c>
      <c r="AV49" s="80">
        <f t="shared" si="173"/>
        <v>56.99999999999999</v>
      </c>
      <c r="AW49" s="81">
        <f t="shared" si="174"/>
        <v>0.57</v>
      </c>
      <c r="AX49" s="56">
        <f t="shared" si="175"/>
        <v>207</v>
      </c>
      <c r="AY49" s="62">
        <f t="shared" si="176"/>
        <v>3.27</v>
      </c>
      <c r="AZ49" s="57" t="s">
        <v>382</v>
      </c>
      <c r="BA49" s="77">
        <f>IF(AZ49="","",IF(AZ49&lt;MinMaxWorkouts!$E$6,MinMaxWorkouts!$E$6,IF(AZ49&gt;MinMaxWorkouts!$F$6,MinMaxWorkouts!$F$6,IF(AZ49="M",MinMaxWorkouts!$F$6,AZ49))))</f>
        <v>2</v>
      </c>
      <c r="BB49" s="78">
        <f t="shared" si="177"/>
        <v>120</v>
      </c>
      <c r="BC49" s="79"/>
      <c r="BD49" s="78">
        <f t="shared" si="178"/>
        <v>0</v>
      </c>
      <c r="BE49" s="80">
        <f t="shared" si="179"/>
        <v>120</v>
      </c>
      <c r="BF49" s="83">
        <f t="shared" si="180"/>
        <v>2</v>
      </c>
      <c r="BG49" s="56">
        <f t="shared" si="181"/>
        <v>327</v>
      </c>
      <c r="BH49" s="62">
        <f t="shared" si="182"/>
        <v>5.27</v>
      </c>
      <c r="BI49" s="100">
        <f t="shared" si="183"/>
        <v>24</v>
      </c>
      <c r="BJ49" s="57"/>
      <c r="BK49" s="77">
        <f>IF(BJ49="","",IF(BJ49&lt;MinMaxWorkouts!$E$7,MinMaxWorkouts!$E$7,IF(BJ49&gt;MinMaxWorkouts!$F$7,MinMaxWorkouts!$F$7,IF(BJ49="M",MinMaxWorkouts!$F$7,BJ49))))</f>
      </c>
      <c r="BL49" s="78">
        <f t="shared" si="184"/>
        <v>0</v>
      </c>
      <c r="BM49" s="79"/>
      <c r="BN49" s="78">
        <f t="shared" si="185"/>
        <v>0</v>
      </c>
      <c r="BO49" s="80">
        <f t="shared" si="186"/>
        <v>0</v>
      </c>
      <c r="BP49" s="83">
        <f t="shared" si="187"/>
      </c>
      <c r="BQ49" s="56">
        <f t="shared" si="188"/>
        <v>327</v>
      </c>
      <c r="BR49" s="60">
        <f t="shared" si="189"/>
      </c>
      <c r="BS49" s="57"/>
      <c r="BT49" s="77">
        <f>IF(BS49="","",IF(BS49&lt;MinMaxWorkouts!$E$8,MinMaxWorkouts!$E$8,IF(BS49&gt;MinMaxWorkouts!$F$8,MinMaxWorkouts!$F$8,IF(BS49="M",MinMaxWorkouts!$F$8,BS49))))</f>
      </c>
      <c r="BU49" s="78">
        <f t="shared" si="190"/>
        <v>0</v>
      </c>
      <c r="BV49" s="79"/>
      <c r="BW49" s="78">
        <f t="shared" si="191"/>
        <v>0</v>
      </c>
      <c r="BX49" s="80">
        <f t="shared" si="192"/>
        <v>0</v>
      </c>
      <c r="BY49" s="85">
        <f t="shared" si="193"/>
      </c>
      <c r="BZ49" s="56">
        <f t="shared" si="194"/>
        <v>327</v>
      </c>
      <c r="CA49" s="63">
        <f t="shared" si="195"/>
      </c>
      <c r="CB49" s="57"/>
      <c r="CC49" s="88">
        <f>IF(CB49="","",IF(CB49&lt;MinMaxWorkouts!$E$9,MinMaxWorkouts!$E$9,IF(CB49&gt;MinMaxWorkouts!$F$9,MinMaxWorkouts!$F$9,IF(CB49="M",MinMaxWorkouts!$F$9,CB49))))</f>
      </c>
      <c r="CD49" s="89">
        <f t="shared" si="196"/>
        <v>0</v>
      </c>
      <c r="CE49" s="79"/>
      <c r="CF49" s="78">
        <f t="shared" si="197"/>
        <v>0</v>
      </c>
      <c r="CG49" s="80">
        <f t="shared" si="198"/>
        <v>0</v>
      </c>
      <c r="CH49" s="85">
        <f t="shared" si="199"/>
      </c>
      <c r="CI49" s="56">
        <f t="shared" si="200"/>
        <v>327</v>
      </c>
      <c r="CJ49" s="60">
        <f t="shared" si="201"/>
      </c>
      <c r="CK49" s="57"/>
      <c r="CL49" s="88">
        <f>IF(CK49="","",IF(CK49&lt;MinMaxWorkouts!$E$10,MinMaxWorkouts!$E$10,IF(CK49&gt;MinMaxWorkouts!$F$10,MinMaxWorkouts!$F$10,IF(CK49="M",MinMaxWorkouts!$F$10,CK49))))</f>
      </c>
      <c r="CM49" s="89">
        <f t="shared" si="202"/>
        <v>0</v>
      </c>
      <c r="CN49" s="79"/>
      <c r="CO49" s="78">
        <f t="shared" si="203"/>
        <v>0</v>
      </c>
      <c r="CP49" s="80">
        <f t="shared" si="204"/>
        <v>0</v>
      </c>
      <c r="CQ49" s="85">
        <f t="shared" si="205"/>
      </c>
      <c r="CR49" s="56">
        <f t="shared" si="206"/>
        <v>327</v>
      </c>
      <c r="CS49" s="60">
        <f t="shared" si="207"/>
      </c>
      <c r="CT49" s="57"/>
      <c r="CU49" s="88">
        <f>IF(CT49="","",IF(CT49&lt;MinMaxWorkouts!$E$11,MinMaxWorkouts!$E$11,IF(CT49&gt;MinMaxWorkouts!$F$11,MinMaxWorkouts!$F$11,IF(CT49="M",MinMaxWorkouts!$F$11,CT49))))</f>
      </c>
      <c r="CV49" s="89">
        <f t="shared" si="208"/>
        <v>0</v>
      </c>
      <c r="CW49" s="79"/>
      <c r="CX49" s="78">
        <f t="shared" si="209"/>
        <v>0</v>
      </c>
      <c r="CY49" s="80">
        <f t="shared" si="210"/>
        <v>0</v>
      </c>
      <c r="CZ49" s="91">
        <f t="shared" si="211"/>
      </c>
      <c r="DA49" s="56">
        <f t="shared" si="212"/>
        <v>327</v>
      </c>
      <c r="DB49" s="60">
        <f t="shared" si="213"/>
      </c>
      <c r="DC49" s="57"/>
      <c r="DD49" s="88">
        <f>IF(DC49="","",IF(DC49&lt;MinMaxWorkouts!$E$12,MinMaxWorkouts!$E$12,IF(DC49&gt;MinMaxWorkouts!$F$12,MinMaxWorkouts!$F$12,IF(DC49="M",MinMaxWorkouts!$F$12,DC49))))</f>
      </c>
      <c r="DE49" s="89">
        <f t="shared" si="214"/>
        <v>0</v>
      </c>
      <c r="DF49" s="79"/>
      <c r="DG49" s="78">
        <f t="shared" si="215"/>
        <v>0</v>
      </c>
      <c r="DH49" s="80">
        <f t="shared" si="216"/>
        <v>0</v>
      </c>
      <c r="DI49" s="91">
        <f t="shared" si="217"/>
      </c>
      <c r="DJ49" s="56">
        <f t="shared" si="218"/>
        <v>327</v>
      </c>
      <c r="DK49" s="60">
        <f t="shared" si="219"/>
      </c>
      <c r="DL49" s="57"/>
      <c r="DM49" s="88">
        <f>IF(DL49="","",IF(DL49&lt;MinMaxWorkouts!$E$13,MinMaxWorkouts!$E$13,IF(DL49&gt;MinMaxWorkouts!$F$13,MinMaxWorkouts!$F$13,IF(DL49="M",MinMaxWorkouts!$F$13,DL49))))</f>
      </c>
      <c r="DN49" s="89">
        <f t="shared" si="220"/>
        <v>0</v>
      </c>
      <c r="DO49" s="79"/>
      <c r="DP49" s="78">
        <f t="shared" si="221"/>
        <v>0</v>
      </c>
      <c r="DQ49" s="80">
        <f t="shared" si="222"/>
        <v>0</v>
      </c>
      <c r="DR49" s="91">
        <f t="shared" si="223"/>
      </c>
      <c r="DS49" s="64">
        <f t="shared" si="224"/>
        <v>327</v>
      </c>
      <c r="DT49" s="65">
        <f t="shared" si="225"/>
      </c>
      <c r="DU49" s="65">
        <f t="shared" si="226"/>
      </c>
      <c r="DV49" s="57"/>
      <c r="DW49" s="88">
        <f>IF(DV49="","",IF(DV49&lt;MinMaxWorkouts!$E$14,MinMaxWorkouts!$E$14,IF(DV49&gt;MinMaxWorkouts!$F$14,MinMaxWorkouts!$F$14,IF(DV49="M",MinMaxWorkouts!$F$14,DV49))))</f>
      </c>
      <c r="DX49" s="89">
        <f t="shared" si="227"/>
        <v>0</v>
      </c>
      <c r="DY49" s="79"/>
      <c r="DZ49" s="78">
        <f t="shared" si="228"/>
        <v>0</v>
      </c>
      <c r="EA49" s="80">
        <f t="shared" si="229"/>
        <v>0</v>
      </c>
      <c r="EB49" s="91">
        <f t="shared" si="230"/>
      </c>
      <c r="EC49" s="56">
        <f t="shared" si="231"/>
        <v>327</v>
      </c>
      <c r="ED49" s="57"/>
      <c r="EE49" s="88">
        <f>IF(ED49="","",IF(ED49&lt;MinMaxWorkouts!$E$15,MinMaxWorkouts!$E$15,IF(ED49&gt;MinMaxWorkouts!$F$15,MinMaxWorkouts!$F$15,IF(ED49="M",MinMaxWorkouts!$F$15,ED49))))</f>
      </c>
      <c r="EF49" s="89">
        <f t="shared" si="232"/>
        <v>0</v>
      </c>
      <c r="EG49" s="79"/>
      <c r="EH49" s="78">
        <f t="shared" si="233"/>
        <v>0</v>
      </c>
      <c r="EI49" s="80">
        <f t="shared" si="234"/>
        <v>0</v>
      </c>
      <c r="EJ49" s="91">
        <f t="shared" si="235"/>
      </c>
      <c r="EK49" s="56">
        <f t="shared" si="236"/>
        <v>327</v>
      </c>
      <c r="EL49" s="60">
        <f t="shared" si="237"/>
      </c>
      <c r="EM49" s="57"/>
      <c r="EN49" s="88">
        <f>IF(EM49="","",IF(EM49&lt;MinMaxWorkouts!$E$16,MinMaxWorkouts!$E$16,IF(EM49&gt;MinMaxWorkouts!$F$16,MinMaxWorkouts!$F$16,IF(EM49="M",MinMaxWorkouts!$F$16,EM49))))</f>
      </c>
      <c r="EO49" s="89">
        <f t="shared" si="238"/>
        <v>0</v>
      </c>
      <c r="EP49" s="79"/>
      <c r="EQ49" s="78">
        <f t="shared" si="239"/>
        <v>0</v>
      </c>
      <c r="ER49" s="80">
        <f t="shared" si="240"/>
        <v>0</v>
      </c>
      <c r="ES49" s="91">
        <f t="shared" si="241"/>
      </c>
      <c r="ET49" s="56">
        <f t="shared" si="242"/>
        <v>327</v>
      </c>
      <c r="EU49" s="60">
        <f t="shared" si="243"/>
      </c>
      <c r="EV49" s="57"/>
      <c r="EW49" s="77">
        <f>IF(EV49="","",IF(EV49&lt;MinMaxWorkouts!$E$17,MinMaxWorkouts!$E$17,IF(EV49&gt;MinMaxWorkouts!$F$17,MinMaxWorkouts!$F$17,IF(EV49="M",MinMaxWorkouts!$F$17,EV49))))</f>
      </c>
      <c r="EX49" s="89">
        <f t="shared" si="244"/>
        <v>0</v>
      </c>
      <c r="EY49" s="79"/>
      <c r="EZ49" s="78">
        <f t="shared" si="245"/>
        <v>0</v>
      </c>
      <c r="FA49" s="80">
        <f t="shared" si="246"/>
        <v>0</v>
      </c>
      <c r="FB49" s="91">
        <f t="shared" si="247"/>
      </c>
      <c r="FC49" s="56">
        <f t="shared" si="248"/>
        <v>327</v>
      </c>
      <c r="FD49" s="60">
        <f t="shared" si="249"/>
      </c>
      <c r="FE49" s="57"/>
      <c r="FF49" s="77">
        <f>IF(FE49="","",IF(FE49&lt;MinMaxWorkouts!$E$18,MinMaxWorkouts!$E$18,IF(FE49&gt;MinMaxWorkouts!$F$18,MinMaxWorkouts!$F$18,IF(FE49="M",MinMaxWorkouts!$F$18,FE49))))</f>
      </c>
      <c r="FG49" s="89">
        <f t="shared" si="250"/>
        <v>0</v>
      </c>
      <c r="FH49" s="79"/>
      <c r="FI49" s="78">
        <f t="shared" si="251"/>
        <v>0</v>
      </c>
      <c r="FJ49" s="96">
        <f t="shared" si="252"/>
        <v>0</v>
      </c>
      <c r="FK49" s="97">
        <f t="shared" si="253"/>
      </c>
      <c r="FL49" s="56">
        <f t="shared" si="254"/>
        <v>327</v>
      </c>
      <c r="FM49" s="60">
        <f t="shared" si="255"/>
      </c>
      <c r="FN49" s="61">
        <f>IF(FM49="","",RANK(FM49,FM$3:FM$49,1))</f>
      </c>
      <c r="FO49" s="57"/>
      <c r="FP49" s="88">
        <f>IF(FO49="","",IF(FO49&lt;MinMaxWorkouts!$E$19,MinMaxWorkouts!$E$19,IF(FO49&gt;MinMaxWorkouts!$F$19,MinMaxWorkouts!$F$19,IF(FO49="M",MinMaxWorkouts!$F$19,FO49))))</f>
      </c>
      <c r="FQ49" s="89">
        <f t="shared" si="256"/>
        <v>0</v>
      </c>
      <c r="FR49" s="79"/>
      <c r="FS49" s="78">
        <f t="shared" si="257"/>
        <v>0</v>
      </c>
      <c r="FT49" s="80">
        <f t="shared" si="258"/>
        <v>0</v>
      </c>
      <c r="FU49" s="91">
        <f t="shared" si="259"/>
      </c>
      <c r="FV49" s="56">
        <f t="shared" si="260"/>
        <v>327</v>
      </c>
      <c r="FW49" s="60">
        <f t="shared" si="261"/>
      </c>
      <c r="FX49" s="57"/>
      <c r="FY49" s="88">
        <f>IF(FX49="","",IF(FX49&lt;MinMaxWorkouts!$E$20,MinMaxWorkouts!$E$20,IF(FX49&gt;MinMaxWorkouts!$F$20,MinMaxWorkouts!$F$20,IF(FX49="M",MinMaxWorkouts!$F$20,FX49))))</f>
      </c>
      <c r="FZ49" s="89">
        <f t="shared" si="262"/>
        <v>0</v>
      </c>
      <c r="GA49" s="79"/>
      <c r="GB49" s="78">
        <f t="shared" si="263"/>
        <v>0</v>
      </c>
      <c r="GC49" s="80">
        <f t="shared" si="264"/>
        <v>0</v>
      </c>
      <c r="GD49" s="91">
        <f t="shared" si="265"/>
      </c>
      <c r="GE49" s="56">
        <f t="shared" si="266"/>
        <v>327</v>
      </c>
      <c r="GF49" s="60">
        <f t="shared" si="267"/>
      </c>
      <c r="GG49" s="57"/>
      <c r="GH49" s="88">
        <f>IF(GG49="","",IF(GG49&lt;MinMaxWorkouts!$E$21,MinMaxWorkouts!$E$21,IF(GG49&gt;MinMaxWorkouts!$F$21,MinMaxWorkouts!$F$21,IF(GG49="M",MinMaxWorkouts!$F$21,GG49))))</f>
      </c>
      <c r="GI49" s="89">
        <f t="shared" si="290"/>
        <v>0</v>
      </c>
      <c r="GJ49" s="79"/>
      <c r="GK49" s="78">
        <f t="shared" si="268"/>
        <v>0</v>
      </c>
      <c r="GL49" s="80">
        <f t="shared" si="269"/>
        <v>0</v>
      </c>
      <c r="GM49" s="91">
        <f t="shared" si="270"/>
      </c>
      <c r="GN49" s="56">
        <f t="shared" si="271"/>
        <v>327</v>
      </c>
      <c r="GO49" s="60">
        <f t="shared" si="272"/>
      </c>
      <c r="GP49" s="57"/>
      <c r="GQ49" s="88">
        <f>IF(GP49="","",IF(GP49&lt;MinMaxWorkouts!$E$22,MinMaxWorkouts!$E$22,IF(GP49&gt;MinMaxWorkouts!$F$22,MinMaxWorkouts!$F$22,IF(GP49="M",MinMaxWorkouts!$F$22,GP49))))</f>
      </c>
      <c r="GR49" s="89">
        <f t="shared" si="291"/>
        <v>0</v>
      </c>
      <c r="GS49" s="79"/>
      <c r="GT49" s="78">
        <f t="shared" si="273"/>
        <v>0</v>
      </c>
      <c r="GU49" s="80">
        <f t="shared" si="274"/>
        <v>0</v>
      </c>
      <c r="GV49" s="91">
        <f t="shared" si="275"/>
      </c>
      <c r="GW49" s="56">
        <f t="shared" si="276"/>
        <v>327</v>
      </c>
      <c r="GX49" s="60">
        <f t="shared" si="277"/>
      </c>
      <c r="GY49" s="57"/>
      <c r="GZ49" s="88">
        <f>IF(GY49="","",IF(GY49&lt;MinMaxWorkouts!$E$23,MinMaxWorkouts!$E$23,IF(GY49&gt;MinMaxWorkouts!$F$23,MinMaxWorkouts!$F$23,IF(GY49="M",MinMaxWorkouts!$F$23,GY49))))</f>
      </c>
      <c r="HA49" s="89">
        <f t="shared" si="292"/>
        <v>0</v>
      </c>
      <c r="HB49" s="79"/>
      <c r="HC49" s="78">
        <f t="shared" si="278"/>
        <v>0</v>
      </c>
      <c r="HD49" s="80">
        <f t="shared" si="279"/>
        <v>0</v>
      </c>
      <c r="HE49" s="91">
        <f t="shared" si="280"/>
      </c>
      <c r="HF49" s="56">
        <f t="shared" si="281"/>
        <v>327</v>
      </c>
      <c r="HG49" s="60">
        <f t="shared" si="282"/>
      </c>
      <c r="HH49" s="57"/>
      <c r="HI49" s="88">
        <f>IF(HH49="","",IF(HH49&lt;MinMaxWorkouts!$E$24,MinMaxWorkouts!$E$24,IF(HH49&gt;MinMaxWorkouts!$F$24,MinMaxWorkouts!$F$24,IF(HH49="M",MinMaxWorkouts!$F$24,HH49))))</f>
      </c>
      <c r="HJ49" s="89">
        <f t="shared" si="283"/>
        <v>0</v>
      </c>
      <c r="HK49" s="79"/>
      <c r="HL49" s="78">
        <f t="shared" si="284"/>
        <v>0</v>
      </c>
      <c r="HM49" s="80">
        <f t="shared" si="285"/>
        <v>0</v>
      </c>
      <c r="HN49" s="91">
        <f t="shared" si="286"/>
        <v>0</v>
      </c>
      <c r="HO49" s="99"/>
      <c r="HP49" s="58"/>
      <c r="HQ49" s="42">
        <f t="shared" si="287"/>
        <v>327</v>
      </c>
      <c r="HR49" s="57" t="s">
        <v>373</v>
      </c>
      <c r="HS49" s="66">
        <f t="shared" si="288"/>
      </c>
      <c r="HT49" s="67"/>
      <c r="HU49" s="68" t="str">
        <f>IF(B49="","DNS",IF(HS49="","DNF",RANK(HS49,HS$3:HS$49,1)))</f>
        <v>DNF</v>
      </c>
      <c r="HV49" s="68" t="str">
        <f t="shared" si="289"/>
        <v>DNF</v>
      </c>
    </row>
    <row r="50" spans="1:230" ht="15.75">
      <c r="A50" s="112">
        <v>43</v>
      </c>
      <c r="B50" s="54">
        <f t="shared" si="147"/>
        <v>430</v>
      </c>
      <c r="C50" s="129" t="s">
        <v>290</v>
      </c>
      <c r="D50" s="130" t="str">
        <f>LEFT(C50,1)</f>
        <v>P</v>
      </c>
      <c r="E50" s="130">
        <f t="shared" si="148"/>
        <v>5</v>
      </c>
      <c r="F50" s="78" t="str">
        <f t="shared" si="149"/>
        <v> Williamson</v>
      </c>
      <c r="G50" s="131" t="s">
        <v>291</v>
      </c>
      <c r="H50" s="78" t="str">
        <f t="shared" si="150"/>
        <v>J</v>
      </c>
      <c r="I50" s="130">
        <f t="shared" si="151"/>
        <v>7</v>
      </c>
      <c r="J50" s="78" t="str">
        <f t="shared" si="152"/>
        <v> Kennedy</v>
      </c>
      <c r="K50" s="130" t="str">
        <f t="shared" si="153"/>
        <v>P. Williamson/J. Kennedy</v>
      </c>
      <c r="L50" s="132" t="s">
        <v>332</v>
      </c>
      <c r="M50" s="122" t="s">
        <v>367</v>
      </c>
      <c r="N50" s="123">
        <v>1</v>
      </c>
      <c r="O50" s="135">
        <f>O49+MinMaxWorkouts!J$2</f>
        <v>0.4499999999999999</v>
      </c>
      <c r="P50" s="55"/>
      <c r="Q50" s="56">
        <f t="shared" si="154"/>
        <v>0</v>
      </c>
      <c r="R50" s="57">
        <v>0.5</v>
      </c>
      <c r="S50" s="77">
        <f>IF(R50="","",IF(R50&lt;MinMaxWorkouts!$E$2,MinMaxWorkouts!$E$2,IF(R50&gt;MinMaxWorkouts!$F$2,MinMaxWorkouts!$F$2,IF(R50="M",MinMaxWorkouts!$D$2,R50))))</f>
        <v>0.5</v>
      </c>
      <c r="T50" s="78">
        <f t="shared" si="155"/>
        <v>50</v>
      </c>
      <c r="U50" s="79"/>
      <c r="V50" s="78">
        <f t="shared" si="156"/>
        <v>0</v>
      </c>
      <c r="W50" s="80">
        <f t="shared" si="157"/>
        <v>50</v>
      </c>
      <c r="X50" s="81">
        <f t="shared" si="158"/>
        <v>0.5</v>
      </c>
      <c r="Y50" s="57">
        <v>0.47</v>
      </c>
      <c r="Z50" s="77">
        <f>IF(Y50="","",IF(Y50&lt;MinMaxWorkouts!$E$3,MinMaxWorkouts!$E$3,IF(Y50&gt;MinMaxWorkouts!$F$3,MinMaxWorkouts!$F$3,IF(Y50="M",MinMaxWorkouts!$F$3,Y50))))</f>
        <v>0.47</v>
      </c>
      <c r="AA50" s="78">
        <f t="shared" si="159"/>
        <v>47</v>
      </c>
      <c r="AB50" s="79"/>
      <c r="AC50" s="78">
        <f t="shared" si="160"/>
        <v>0</v>
      </c>
      <c r="AD50" s="80">
        <f t="shared" si="161"/>
        <v>47</v>
      </c>
      <c r="AE50" s="81">
        <f t="shared" si="162"/>
        <v>0.47</v>
      </c>
      <c r="AF50" s="56">
        <f t="shared" si="163"/>
        <v>97</v>
      </c>
      <c r="AG50" s="60">
        <f t="shared" si="164"/>
        <v>1.37</v>
      </c>
      <c r="AH50" s="57">
        <v>0.57</v>
      </c>
      <c r="AI50" s="104">
        <f>IF(AH50="","",IF(AH50&lt;MinMaxWorkouts!$E$4,MinMaxWorkouts!$E$4,IF(AH50&gt;MinMaxWorkouts!$F$4,MinMaxWorkouts!$F$4,IF(AH50="M",MinMaxWorkouts!$F$4,AH50))))</f>
        <v>0.57</v>
      </c>
      <c r="AJ50" s="78">
        <f t="shared" si="165"/>
        <v>56.99999999999999</v>
      </c>
      <c r="AK50" s="79"/>
      <c r="AL50" s="78">
        <f t="shared" si="166"/>
        <v>0</v>
      </c>
      <c r="AM50" s="80">
        <f t="shared" si="167"/>
        <v>56.99999999999999</v>
      </c>
      <c r="AN50" s="81">
        <f t="shared" si="168"/>
        <v>0.57</v>
      </c>
      <c r="AO50" s="56">
        <f t="shared" si="169"/>
        <v>154</v>
      </c>
      <c r="AP50" s="60">
        <f t="shared" si="170"/>
        <v>2.34</v>
      </c>
      <c r="AQ50" s="59" t="s">
        <v>382</v>
      </c>
      <c r="AR50" s="104">
        <f>IF(AQ50="","",IF(AQ50&lt;MinMaxWorkouts!$E$5,MinMaxWorkouts!$E$5,IF(AQ50&gt;MinMaxWorkouts!$F$5,MinMaxWorkouts!$F$5,IF(AQ50="M",MinMaxWorkouts!$F$5,AQ50))))</f>
        <v>1.12</v>
      </c>
      <c r="AS50" s="78">
        <f t="shared" si="171"/>
        <v>72.00000000000001</v>
      </c>
      <c r="AT50" s="79"/>
      <c r="AU50" s="78">
        <f t="shared" si="172"/>
        <v>0</v>
      </c>
      <c r="AV50" s="80">
        <f t="shared" si="173"/>
        <v>72.00000000000001</v>
      </c>
      <c r="AW50" s="81">
        <f t="shared" si="174"/>
        <v>1.12</v>
      </c>
      <c r="AX50" s="56">
        <f t="shared" si="175"/>
        <v>226</v>
      </c>
      <c r="AY50" s="62">
        <f t="shared" si="176"/>
        <v>3.46</v>
      </c>
      <c r="AZ50" s="57" t="s">
        <v>382</v>
      </c>
      <c r="BA50" s="77">
        <f>IF(AZ50="","",IF(AZ50&lt;MinMaxWorkouts!$E$6,MinMaxWorkouts!$E$6,IF(AZ50&gt;MinMaxWorkouts!$F$6,MinMaxWorkouts!$F$6,IF(AZ50="M",MinMaxWorkouts!$F$6,AZ50))))</f>
        <v>2</v>
      </c>
      <c r="BB50" s="78">
        <f t="shared" si="177"/>
        <v>120</v>
      </c>
      <c r="BC50" s="79"/>
      <c r="BD50" s="78">
        <f t="shared" si="178"/>
        <v>0</v>
      </c>
      <c r="BE50" s="80">
        <f t="shared" si="179"/>
        <v>120</v>
      </c>
      <c r="BF50" s="83">
        <f t="shared" si="180"/>
        <v>2</v>
      </c>
      <c r="BG50" s="56">
        <f t="shared" si="181"/>
        <v>346</v>
      </c>
      <c r="BH50" s="62">
        <f t="shared" si="182"/>
        <v>5.46</v>
      </c>
      <c r="BI50" s="100">
        <f t="shared" si="183"/>
        <v>35</v>
      </c>
      <c r="BJ50" s="57"/>
      <c r="BK50" s="77">
        <f>IF(BJ50="","",IF(BJ50&lt;MinMaxWorkouts!$E$7,MinMaxWorkouts!$E$7,IF(BJ50&gt;MinMaxWorkouts!$F$7,MinMaxWorkouts!$F$7,IF(BJ50="M",MinMaxWorkouts!$F$7,BJ50))))</f>
      </c>
      <c r="BL50" s="78">
        <f t="shared" si="184"/>
        <v>0</v>
      </c>
      <c r="BM50" s="79"/>
      <c r="BN50" s="78">
        <f t="shared" si="185"/>
        <v>0</v>
      </c>
      <c r="BO50" s="80">
        <f t="shared" si="186"/>
        <v>0</v>
      </c>
      <c r="BP50" s="83">
        <f t="shared" si="187"/>
      </c>
      <c r="BQ50" s="56">
        <f t="shared" si="188"/>
        <v>346</v>
      </c>
      <c r="BR50" s="60">
        <f t="shared" si="189"/>
      </c>
      <c r="BS50" s="57"/>
      <c r="BT50" s="77">
        <f>IF(BS50="","",IF(BS50&lt;MinMaxWorkouts!$E$8,MinMaxWorkouts!$E$8,IF(BS50&gt;MinMaxWorkouts!$F$8,MinMaxWorkouts!$F$8,IF(BS50="M",MinMaxWorkouts!$F$8,BS50))))</f>
      </c>
      <c r="BU50" s="78">
        <f t="shared" si="190"/>
        <v>0</v>
      </c>
      <c r="BV50" s="79"/>
      <c r="BW50" s="78">
        <f t="shared" si="191"/>
        <v>0</v>
      </c>
      <c r="BX50" s="80">
        <f t="shared" si="192"/>
        <v>0</v>
      </c>
      <c r="BY50" s="85">
        <f t="shared" si="193"/>
      </c>
      <c r="BZ50" s="56">
        <f t="shared" si="194"/>
        <v>346</v>
      </c>
      <c r="CA50" s="63">
        <f t="shared" si="195"/>
      </c>
      <c r="CB50" s="57"/>
      <c r="CC50" s="88">
        <f>IF(CB50="","",IF(CB50&lt;MinMaxWorkouts!$E$9,MinMaxWorkouts!$E$9,IF(CB50&gt;MinMaxWorkouts!$F$9,MinMaxWorkouts!$F$9,IF(CB50="M",MinMaxWorkouts!$F$9,CB50))))</f>
      </c>
      <c r="CD50" s="89">
        <f t="shared" si="196"/>
        <v>0</v>
      </c>
      <c r="CE50" s="79"/>
      <c r="CF50" s="78">
        <f t="shared" si="197"/>
        <v>0</v>
      </c>
      <c r="CG50" s="80">
        <f t="shared" si="198"/>
        <v>0</v>
      </c>
      <c r="CH50" s="85">
        <f t="shared" si="199"/>
      </c>
      <c r="CI50" s="56">
        <f t="shared" si="200"/>
        <v>346</v>
      </c>
      <c r="CJ50" s="60">
        <f t="shared" si="201"/>
      </c>
      <c r="CK50" s="57"/>
      <c r="CL50" s="88">
        <f>IF(CK50="","",IF(CK50&lt;MinMaxWorkouts!$E$10,MinMaxWorkouts!$E$10,IF(CK50&gt;MinMaxWorkouts!$F$10,MinMaxWorkouts!$F$10,IF(CK50="M",MinMaxWorkouts!$F$10,CK50))))</f>
      </c>
      <c r="CM50" s="89">
        <f t="shared" si="202"/>
        <v>0</v>
      </c>
      <c r="CN50" s="79"/>
      <c r="CO50" s="78">
        <f t="shared" si="203"/>
        <v>0</v>
      </c>
      <c r="CP50" s="80">
        <f t="shared" si="204"/>
        <v>0</v>
      </c>
      <c r="CQ50" s="85">
        <f t="shared" si="205"/>
      </c>
      <c r="CR50" s="56">
        <f t="shared" si="206"/>
        <v>346</v>
      </c>
      <c r="CS50" s="60">
        <f t="shared" si="207"/>
      </c>
      <c r="CT50" s="57"/>
      <c r="CU50" s="88">
        <f>IF(CT50="","",IF(CT50&lt;MinMaxWorkouts!$E$11,MinMaxWorkouts!$E$11,IF(CT50&gt;MinMaxWorkouts!$F$11,MinMaxWorkouts!$F$11,IF(CT50="M",MinMaxWorkouts!$F$11,CT50))))</f>
      </c>
      <c r="CV50" s="89">
        <f t="shared" si="208"/>
        <v>0</v>
      </c>
      <c r="CW50" s="79"/>
      <c r="CX50" s="78">
        <f t="shared" si="209"/>
        <v>0</v>
      </c>
      <c r="CY50" s="80">
        <f t="shared" si="210"/>
        <v>0</v>
      </c>
      <c r="CZ50" s="91">
        <f t="shared" si="211"/>
      </c>
      <c r="DA50" s="56">
        <f t="shared" si="212"/>
        <v>346</v>
      </c>
      <c r="DB50" s="60">
        <f t="shared" si="213"/>
      </c>
      <c r="DC50" s="57"/>
      <c r="DD50" s="88">
        <f>IF(DC50="","",IF(DC50&lt;MinMaxWorkouts!$E$12,MinMaxWorkouts!$E$12,IF(DC50&gt;MinMaxWorkouts!$F$12,MinMaxWorkouts!$F$12,IF(DC50="M",MinMaxWorkouts!$F$12,DC50))))</f>
      </c>
      <c r="DE50" s="89">
        <f t="shared" si="214"/>
        <v>0</v>
      </c>
      <c r="DF50" s="79"/>
      <c r="DG50" s="78">
        <f t="shared" si="215"/>
        <v>0</v>
      </c>
      <c r="DH50" s="80">
        <f t="shared" si="216"/>
        <v>0</v>
      </c>
      <c r="DI50" s="91">
        <f t="shared" si="217"/>
      </c>
      <c r="DJ50" s="56">
        <f t="shared" si="218"/>
        <v>346</v>
      </c>
      <c r="DK50" s="60">
        <f t="shared" si="219"/>
      </c>
      <c r="DL50" s="57"/>
      <c r="DM50" s="88">
        <f>IF(DL50="","",IF(DL50&lt;MinMaxWorkouts!$E$13,MinMaxWorkouts!$E$13,IF(DL50&gt;MinMaxWorkouts!$F$13,MinMaxWorkouts!$F$13,IF(DL50="M",MinMaxWorkouts!$F$13,DL50))))</f>
      </c>
      <c r="DN50" s="89">
        <f t="shared" si="220"/>
        <v>0</v>
      </c>
      <c r="DO50" s="79"/>
      <c r="DP50" s="78">
        <f t="shared" si="221"/>
        <v>0</v>
      </c>
      <c r="DQ50" s="80">
        <f t="shared" si="222"/>
        <v>0</v>
      </c>
      <c r="DR50" s="91">
        <f t="shared" si="223"/>
      </c>
      <c r="DS50" s="64">
        <f t="shared" si="224"/>
        <v>346</v>
      </c>
      <c r="DT50" s="65">
        <f t="shared" si="225"/>
      </c>
      <c r="DU50" s="65">
        <f t="shared" si="226"/>
      </c>
      <c r="DV50" s="57"/>
      <c r="DW50" s="88">
        <f>IF(DV50="","",IF(DV50&lt;MinMaxWorkouts!$E$14,MinMaxWorkouts!$E$14,IF(DV50&gt;MinMaxWorkouts!$F$14,MinMaxWorkouts!$F$14,IF(DV50="M",MinMaxWorkouts!$F$14,DV50))))</f>
      </c>
      <c r="DX50" s="89">
        <f t="shared" si="227"/>
        <v>0</v>
      </c>
      <c r="DY50" s="79"/>
      <c r="DZ50" s="78">
        <f t="shared" si="228"/>
        <v>0</v>
      </c>
      <c r="EA50" s="80">
        <f t="shared" si="229"/>
        <v>0</v>
      </c>
      <c r="EB50" s="91">
        <f t="shared" si="230"/>
      </c>
      <c r="EC50" s="56">
        <f t="shared" si="231"/>
        <v>346</v>
      </c>
      <c r="ED50" s="57"/>
      <c r="EE50" s="88">
        <f>IF(ED50="","",IF(ED50&lt;MinMaxWorkouts!$E$15,MinMaxWorkouts!$E$15,IF(ED50&gt;MinMaxWorkouts!$F$15,MinMaxWorkouts!$F$15,IF(ED50="M",MinMaxWorkouts!$F$15,ED50))))</f>
      </c>
      <c r="EF50" s="89">
        <f t="shared" si="232"/>
        <v>0</v>
      </c>
      <c r="EG50" s="79"/>
      <c r="EH50" s="78">
        <f t="shared" si="233"/>
        <v>0</v>
      </c>
      <c r="EI50" s="80">
        <f t="shared" si="234"/>
        <v>0</v>
      </c>
      <c r="EJ50" s="91">
        <f t="shared" si="235"/>
      </c>
      <c r="EK50" s="56">
        <f t="shared" si="236"/>
        <v>346</v>
      </c>
      <c r="EL50" s="60">
        <f t="shared" si="237"/>
      </c>
      <c r="EM50" s="57"/>
      <c r="EN50" s="88">
        <f>IF(EM50="","",IF(EM50&lt;MinMaxWorkouts!$E$16,MinMaxWorkouts!$E$16,IF(EM50&gt;MinMaxWorkouts!$F$16,MinMaxWorkouts!$F$16,IF(EM50="M",MinMaxWorkouts!$F$16,EM50))))</f>
      </c>
      <c r="EO50" s="89">
        <f t="shared" si="238"/>
        <v>0</v>
      </c>
      <c r="EP50" s="79"/>
      <c r="EQ50" s="78">
        <f t="shared" si="239"/>
        <v>0</v>
      </c>
      <c r="ER50" s="80">
        <f t="shared" si="240"/>
        <v>0</v>
      </c>
      <c r="ES50" s="91">
        <f t="shared" si="241"/>
      </c>
      <c r="ET50" s="56">
        <f t="shared" si="242"/>
        <v>346</v>
      </c>
      <c r="EU50" s="60">
        <f t="shared" si="243"/>
      </c>
      <c r="EV50" s="57"/>
      <c r="EW50" s="77">
        <f>IF(EV50="","",IF(EV50&lt;MinMaxWorkouts!$E$17,MinMaxWorkouts!$E$17,IF(EV50&gt;MinMaxWorkouts!$F$17,MinMaxWorkouts!$F$17,IF(EV50="M",MinMaxWorkouts!$F$17,EV50))))</f>
      </c>
      <c r="EX50" s="89">
        <f t="shared" si="244"/>
        <v>0</v>
      </c>
      <c r="EY50" s="79"/>
      <c r="EZ50" s="78">
        <f t="shared" si="245"/>
        <v>0</v>
      </c>
      <c r="FA50" s="80">
        <f t="shared" si="246"/>
        <v>0</v>
      </c>
      <c r="FB50" s="91">
        <f t="shared" si="247"/>
      </c>
      <c r="FC50" s="56">
        <f t="shared" si="248"/>
        <v>346</v>
      </c>
      <c r="FD50" s="60">
        <f t="shared" si="249"/>
      </c>
      <c r="FE50" s="57"/>
      <c r="FF50" s="77">
        <f>IF(FE50="","",IF(FE50&lt;MinMaxWorkouts!$E$18,MinMaxWorkouts!$E$18,IF(FE50&gt;MinMaxWorkouts!$F$18,MinMaxWorkouts!$F$18,IF(FE50="M",MinMaxWorkouts!$F$18,FE50))))</f>
      </c>
      <c r="FG50" s="89">
        <f t="shared" si="250"/>
        <v>0</v>
      </c>
      <c r="FH50" s="79"/>
      <c r="FI50" s="78">
        <f t="shared" si="251"/>
        <v>0</v>
      </c>
      <c r="FJ50" s="96">
        <f t="shared" si="252"/>
        <v>0</v>
      </c>
      <c r="FK50" s="97">
        <f t="shared" si="253"/>
      </c>
      <c r="FL50" s="56">
        <f t="shared" si="254"/>
        <v>346</v>
      </c>
      <c r="FM50" s="60">
        <f t="shared" si="255"/>
      </c>
      <c r="FN50" s="61">
        <f>IF(FM50="","",RANK(FM50,FM$3:FM$49,1))</f>
      </c>
      <c r="FO50" s="57"/>
      <c r="FP50" s="88">
        <f>IF(FO50="","",IF(FO50&lt;MinMaxWorkouts!$E$19,MinMaxWorkouts!$E$19,IF(FO50&gt;MinMaxWorkouts!$F$19,MinMaxWorkouts!$F$19,IF(FO50="M",MinMaxWorkouts!$F$19,FO50))))</f>
      </c>
      <c r="FQ50" s="89">
        <f t="shared" si="256"/>
        <v>0</v>
      </c>
      <c r="FR50" s="79"/>
      <c r="FS50" s="78">
        <f t="shared" si="257"/>
        <v>0</v>
      </c>
      <c r="FT50" s="80">
        <f t="shared" si="258"/>
        <v>0</v>
      </c>
      <c r="FU50" s="91">
        <f t="shared" si="259"/>
      </c>
      <c r="FV50" s="56">
        <f t="shared" si="260"/>
        <v>346</v>
      </c>
      <c r="FW50" s="60">
        <f t="shared" si="261"/>
      </c>
      <c r="FX50" s="57"/>
      <c r="FY50" s="88">
        <f>IF(FX50="","",IF(FX50&lt;MinMaxWorkouts!$E$20,MinMaxWorkouts!$E$20,IF(FX50&gt;MinMaxWorkouts!$F$20,MinMaxWorkouts!$F$20,IF(FX50="M",MinMaxWorkouts!$F$20,FX50))))</f>
      </c>
      <c r="FZ50" s="89">
        <f t="shared" si="262"/>
        <v>0</v>
      </c>
      <c r="GA50" s="79"/>
      <c r="GB50" s="78">
        <f t="shared" si="263"/>
        <v>0</v>
      </c>
      <c r="GC50" s="80">
        <f t="shared" si="264"/>
        <v>0</v>
      </c>
      <c r="GD50" s="91">
        <f t="shared" si="265"/>
      </c>
      <c r="GE50" s="56">
        <f t="shared" si="266"/>
        <v>346</v>
      </c>
      <c r="GF50" s="60">
        <f t="shared" si="267"/>
      </c>
      <c r="GG50" s="57"/>
      <c r="GH50" s="88">
        <f>IF(GG50="","",IF(GG50&lt;MinMaxWorkouts!$E$21,MinMaxWorkouts!$E$21,IF(GG50&gt;MinMaxWorkouts!$F$21,MinMaxWorkouts!$F$21,IF(GG50="M",MinMaxWorkouts!$F$21,GG50))))</f>
      </c>
      <c r="GI50" s="89">
        <f t="shared" si="290"/>
        <v>0</v>
      </c>
      <c r="GJ50" s="79"/>
      <c r="GK50" s="78">
        <f t="shared" si="268"/>
        <v>0</v>
      </c>
      <c r="GL50" s="80">
        <f t="shared" si="269"/>
        <v>0</v>
      </c>
      <c r="GM50" s="91">
        <f t="shared" si="270"/>
      </c>
      <c r="GN50" s="56">
        <f t="shared" si="271"/>
        <v>346</v>
      </c>
      <c r="GO50" s="60">
        <f t="shared" si="272"/>
      </c>
      <c r="GP50" s="57"/>
      <c r="GQ50" s="88">
        <f>IF(GP50="","",IF(GP50&lt;MinMaxWorkouts!$E$22,MinMaxWorkouts!$E$22,IF(GP50&gt;MinMaxWorkouts!$F$22,MinMaxWorkouts!$F$22,IF(GP50="M",MinMaxWorkouts!$F$22,GP50))))</f>
      </c>
      <c r="GR50" s="89">
        <f t="shared" si="291"/>
        <v>0</v>
      </c>
      <c r="GS50" s="79"/>
      <c r="GT50" s="78">
        <f t="shared" si="273"/>
        <v>0</v>
      </c>
      <c r="GU50" s="80">
        <f t="shared" si="274"/>
        <v>0</v>
      </c>
      <c r="GV50" s="91">
        <f t="shared" si="275"/>
      </c>
      <c r="GW50" s="56">
        <f t="shared" si="276"/>
        <v>346</v>
      </c>
      <c r="GX50" s="60">
        <f t="shared" si="277"/>
      </c>
      <c r="GY50" s="57"/>
      <c r="GZ50" s="88">
        <f>IF(GY50="","",IF(GY50&lt;MinMaxWorkouts!$E$23,MinMaxWorkouts!$E$23,IF(GY50&gt;MinMaxWorkouts!$F$23,MinMaxWorkouts!$F$23,IF(GY50="M",MinMaxWorkouts!$F$23,GY50))))</f>
      </c>
      <c r="HA50" s="89">
        <f t="shared" si="292"/>
        <v>0</v>
      </c>
      <c r="HB50" s="79"/>
      <c r="HC50" s="78">
        <f t="shared" si="278"/>
        <v>0</v>
      </c>
      <c r="HD50" s="80">
        <f t="shared" si="279"/>
        <v>0</v>
      </c>
      <c r="HE50" s="91">
        <f t="shared" si="280"/>
      </c>
      <c r="HF50" s="56">
        <f t="shared" si="281"/>
        <v>346</v>
      </c>
      <c r="HG50" s="60">
        <f t="shared" si="282"/>
      </c>
      <c r="HH50" s="57"/>
      <c r="HI50" s="88">
        <f>IF(HH50="","",IF(HH50&lt;MinMaxWorkouts!$E$24,MinMaxWorkouts!$E$24,IF(HH50&gt;MinMaxWorkouts!$F$24,MinMaxWorkouts!$F$24,IF(HH50="M",MinMaxWorkouts!$F$24,HH50))))</f>
      </c>
      <c r="HJ50" s="89">
        <f t="shared" si="283"/>
        <v>0</v>
      </c>
      <c r="HK50" s="79"/>
      <c r="HL50" s="78">
        <f t="shared" si="284"/>
        <v>0</v>
      </c>
      <c r="HM50" s="80">
        <f t="shared" si="285"/>
        <v>0</v>
      </c>
      <c r="HN50" s="91">
        <f t="shared" si="286"/>
        <v>0</v>
      </c>
      <c r="HO50" s="99"/>
      <c r="HP50" s="58"/>
      <c r="HQ50" s="42">
        <f t="shared" si="287"/>
        <v>346</v>
      </c>
      <c r="HR50" s="57" t="s">
        <v>373</v>
      </c>
      <c r="HS50" s="66">
        <f t="shared" si="288"/>
      </c>
      <c r="HT50" s="67"/>
      <c r="HU50" s="68" t="str">
        <f>IF(B50="","DNS",IF(HS50="","DNF",RANK(HS50,HS$3:HS$49,1)))</f>
        <v>DNF</v>
      </c>
      <c r="HV50" s="68" t="str">
        <f t="shared" si="289"/>
        <v>DNF</v>
      </c>
    </row>
    <row r="51" spans="1:230" ht="15.75">
      <c r="A51" s="112">
        <v>21</v>
      </c>
      <c r="B51" s="54">
        <f t="shared" si="147"/>
        <v>210</v>
      </c>
      <c r="C51" s="129" t="s">
        <v>252</v>
      </c>
      <c r="D51" s="130" t="str">
        <f>LEFT(C51,1)</f>
        <v>M</v>
      </c>
      <c r="E51" s="130">
        <f t="shared" si="148"/>
        <v>7</v>
      </c>
      <c r="F51" s="130" t="str">
        <f t="shared" si="149"/>
        <v> Dickson</v>
      </c>
      <c r="G51" s="131" t="s">
        <v>253</v>
      </c>
      <c r="H51" s="78" t="str">
        <f t="shared" si="150"/>
        <v>H</v>
      </c>
      <c r="I51" s="130">
        <f t="shared" si="151"/>
        <v>7</v>
      </c>
      <c r="J51" s="78" t="str">
        <f t="shared" si="152"/>
        <v> McAllister</v>
      </c>
      <c r="K51" s="130" t="str">
        <f t="shared" si="153"/>
        <v>M. Dickson/H. McAllister</v>
      </c>
      <c r="L51" s="132" t="s">
        <v>309</v>
      </c>
      <c r="M51" s="122" t="s">
        <v>352</v>
      </c>
      <c r="N51" s="123">
        <v>3</v>
      </c>
      <c r="O51" s="135">
        <f>O50+MinMaxWorkouts!J$2</f>
        <v>0.45069444444444434</v>
      </c>
      <c r="P51" s="55"/>
      <c r="Q51" s="56">
        <f t="shared" si="154"/>
        <v>0</v>
      </c>
      <c r="R51" s="57">
        <v>0.51</v>
      </c>
      <c r="S51" s="77">
        <f>IF(R51="","",IF(R51&lt;MinMaxWorkouts!$E$2,MinMaxWorkouts!$E$2,IF(R51&gt;MinMaxWorkouts!$F$2,MinMaxWorkouts!$F$2,IF(R51="M",MinMaxWorkouts!$D$2,R51))))</f>
        <v>0.51</v>
      </c>
      <c r="T51" s="78">
        <f t="shared" si="155"/>
        <v>51</v>
      </c>
      <c r="U51" s="79"/>
      <c r="V51" s="78">
        <f t="shared" si="156"/>
        <v>0</v>
      </c>
      <c r="W51" s="80">
        <f t="shared" si="157"/>
        <v>51</v>
      </c>
      <c r="X51" s="81">
        <f t="shared" si="158"/>
        <v>0.51</v>
      </c>
      <c r="Y51" s="57">
        <v>0.52</v>
      </c>
      <c r="Z51" s="77">
        <f>IF(Y51="","",IF(Y51&lt;MinMaxWorkouts!$E$3,MinMaxWorkouts!$E$3,IF(Y51&gt;MinMaxWorkouts!$F$3,MinMaxWorkouts!$F$3,IF(Y51="M",MinMaxWorkouts!$F$3,Y51))))</f>
        <v>0.52</v>
      </c>
      <c r="AA51" s="78">
        <f t="shared" si="159"/>
        <v>52</v>
      </c>
      <c r="AB51" s="79"/>
      <c r="AC51" s="78">
        <f t="shared" si="160"/>
        <v>0</v>
      </c>
      <c r="AD51" s="80">
        <f t="shared" si="161"/>
        <v>52</v>
      </c>
      <c r="AE51" s="81">
        <f t="shared" si="162"/>
        <v>0.52</v>
      </c>
      <c r="AF51" s="56">
        <f t="shared" si="163"/>
        <v>103</v>
      </c>
      <c r="AG51" s="60">
        <f t="shared" si="164"/>
        <v>1.43</v>
      </c>
      <c r="AH51" s="57">
        <v>1.02</v>
      </c>
      <c r="AI51" s="104">
        <f>IF(AH51="","",IF(AH51&lt;MinMaxWorkouts!$E$4,MinMaxWorkouts!$E$4,IF(AH51&gt;MinMaxWorkouts!$F$4,MinMaxWorkouts!$F$4,IF(AH51="M",MinMaxWorkouts!$F$4,AH51))))</f>
        <v>1.02</v>
      </c>
      <c r="AJ51" s="78">
        <f t="shared" si="165"/>
        <v>62</v>
      </c>
      <c r="AK51" s="79"/>
      <c r="AL51" s="78">
        <f t="shared" si="166"/>
        <v>0</v>
      </c>
      <c r="AM51" s="80">
        <f t="shared" si="167"/>
        <v>62</v>
      </c>
      <c r="AN51" s="81">
        <f t="shared" si="168"/>
        <v>1.02</v>
      </c>
      <c r="AO51" s="56">
        <f t="shared" si="169"/>
        <v>165</v>
      </c>
      <c r="AP51" s="60">
        <f t="shared" si="170"/>
        <v>2.45</v>
      </c>
      <c r="AQ51" s="59">
        <v>0.55</v>
      </c>
      <c r="AR51" s="104">
        <f>IF(AQ51="","",IF(AQ51&lt;MinMaxWorkouts!$E$5,MinMaxWorkouts!$E$5,IF(AQ51&gt;MinMaxWorkouts!$F$5,MinMaxWorkouts!$F$5,IF(AQ51="M",MinMaxWorkouts!$F$5,AQ51))))</f>
        <v>0.55</v>
      </c>
      <c r="AS51" s="78">
        <f t="shared" si="171"/>
        <v>55.00000000000001</v>
      </c>
      <c r="AT51" s="79"/>
      <c r="AU51" s="78">
        <f t="shared" si="172"/>
        <v>0</v>
      </c>
      <c r="AV51" s="80">
        <f t="shared" si="173"/>
        <v>55.00000000000001</v>
      </c>
      <c r="AW51" s="81">
        <f t="shared" si="174"/>
        <v>0.55</v>
      </c>
      <c r="AX51" s="56">
        <f t="shared" si="175"/>
        <v>220</v>
      </c>
      <c r="AY51" s="62">
        <f t="shared" si="176"/>
        <v>3.4</v>
      </c>
      <c r="AZ51" s="57" t="s">
        <v>382</v>
      </c>
      <c r="BA51" s="77">
        <f>IF(AZ51="","",IF(AZ51&lt;MinMaxWorkouts!$E$6,MinMaxWorkouts!$E$6,IF(AZ51&gt;MinMaxWorkouts!$F$6,MinMaxWorkouts!$F$6,IF(AZ51="M",MinMaxWorkouts!$F$6,AZ51))))</f>
        <v>2</v>
      </c>
      <c r="BB51" s="78">
        <f t="shared" si="177"/>
        <v>120</v>
      </c>
      <c r="BC51" s="79"/>
      <c r="BD51" s="78">
        <f t="shared" si="178"/>
        <v>0</v>
      </c>
      <c r="BE51" s="80">
        <f t="shared" si="179"/>
        <v>120</v>
      </c>
      <c r="BF51" s="83">
        <f t="shared" si="180"/>
        <v>2</v>
      </c>
      <c r="BG51" s="56">
        <f t="shared" si="181"/>
        <v>340</v>
      </c>
      <c r="BH51" s="62">
        <f t="shared" si="182"/>
        <v>5.4</v>
      </c>
      <c r="BI51" s="100">
        <f t="shared" si="183"/>
        <v>33</v>
      </c>
      <c r="BJ51" s="57">
        <v>1.4</v>
      </c>
      <c r="BK51" s="77">
        <f>IF(BJ51="","",IF(BJ51&lt;MinMaxWorkouts!$E$7,MinMaxWorkouts!$E$7,IF(BJ51&gt;MinMaxWorkouts!$F$7,MinMaxWorkouts!$F$7,IF(BJ51="M",MinMaxWorkouts!$F$7,BJ51))))</f>
        <v>1.4</v>
      </c>
      <c r="BL51" s="78">
        <f t="shared" si="184"/>
        <v>100</v>
      </c>
      <c r="BM51" s="79"/>
      <c r="BN51" s="78">
        <f t="shared" si="185"/>
        <v>0</v>
      </c>
      <c r="BO51" s="80">
        <f t="shared" si="186"/>
        <v>100</v>
      </c>
      <c r="BP51" s="83">
        <f t="shared" si="187"/>
        <v>1.4</v>
      </c>
      <c r="BQ51" s="56">
        <f t="shared" si="188"/>
        <v>440</v>
      </c>
      <c r="BR51" s="60">
        <f t="shared" si="189"/>
        <v>7.2</v>
      </c>
      <c r="BS51" s="57">
        <v>1.39</v>
      </c>
      <c r="BT51" s="77">
        <f>IF(BS51="","",IF(BS51&lt;MinMaxWorkouts!$E$8,MinMaxWorkouts!$E$8,IF(BS51&gt;MinMaxWorkouts!$F$8,MinMaxWorkouts!$F$8,IF(BS51="M",MinMaxWorkouts!$F$8,BS51))))</f>
        <v>1.39</v>
      </c>
      <c r="BU51" s="78">
        <f t="shared" si="190"/>
        <v>99</v>
      </c>
      <c r="BV51" s="79"/>
      <c r="BW51" s="78">
        <f t="shared" si="191"/>
        <v>0</v>
      </c>
      <c r="BX51" s="80">
        <f t="shared" si="192"/>
        <v>99</v>
      </c>
      <c r="BY51" s="85">
        <f t="shared" si="193"/>
        <v>1.3900000000000001</v>
      </c>
      <c r="BZ51" s="56">
        <f t="shared" si="194"/>
        <v>539</v>
      </c>
      <c r="CA51" s="63">
        <f t="shared" si="195"/>
        <v>8.59</v>
      </c>
      <c r="CB51" s="57">
        <v>0.5</v>
      </c>
      <c r="CC51" s="88">
        <f>IF(CB51="","",IF(CB51&lt;MinMaxWorkouts!$E$9,MinMaxWorkouts!$E$9,IF(CB51&gt;MinMaxWorkouts!$F$9,MinMaxWorkouts!$F$9,IF(CB51="M",MinMaxWorkouts!$F$9,CB51))))</f>
        <v>0.5</v>
      </c>
      <c r="CD51" s="89">
        <f t="shared" si="196"/>
        <v>50</v>
      </c>
      <c r="CE51" s="79"/>
      <c r="CF51" s="78">
        <f t="shared" si="197"/>
        <v>0</v>
      </c>
      <c r="CG51" s="80">
        <f t="shared" si="198"/>
        <v>50</v>
      </c>
      <c r="CH51" s="85">
        <f t="shared" si="199"/>
        <v>0.5</v>
      </c>
      <c r="CI51" s="56">
        <f t="shared" si="200"/>
        <v>589</v>
      </c>
      <c r="CJ51" s="60">
        <f t="shared" si="201"/>
        <v>9.49</v>
      </c>
      <c r="CK51" s="57">
        <v>0.52</v>
      </c>
      <c r="CL51" s="88">
        <f>IF(CK51="","",IF(CK51&lt;MinMaxWorkouts!$E$10,MinMaxWorkouts!$E$10,IF(CK51&gt;MinMaxWorkouts!$F$10,MinMaxWorkouts!$F$10,IF(CK51="M",MinMaxWorkouts!$F$10,CK51))))</f>
        <v>0.52</v>
      </c>
      <c r="CM51" s="89">
        <f t="shared" si="202"/>
        <v>52</v>
      </c>
      <c r="CN51" s="79"/>
      <c r="CO51" s="78">
        <f t="shared" si="203"/>
        <v>0</v>
      </c>
      <c r="CP51" s="80">
        <f t="shared" si="204"/>
        <v>52</v>
      </c>
      <c r="CQ51" s="85">
        <f t="shared" si="205"/>
        <v>0.52</v>
      </c>
      <c r="CR51" s="56">
        <f t="shared" si="206"/>
        <v>641</v>
      </c>
      <c r="CS51" s="60">
        <f t="shared" si="207"/>
        <v>10.41</v>
      </c>
      <c r="CT51" s="57">
        <v>0.57</v>
      </c>
      <c r="CU51" s="88">
        <f>IF(CT51="","",IF(CT51&lt;MinMaxWorkouts!$E$11,MinMaxWorkouts!$E$11,IF(CT51&gt;MinMaxWorkouts!$F$11,MinMaxWorkouts!$F$11,IF(CT51="M",MinMaxWorkouts!$F$11,CT51))))</f>
        <v>0.57</v>
      </c>
      <c r="CV51" s="89">
        <f t="shared" si="208"/>
        <v>56.99999999999999</v>
      </c>
      <c r="CW51" s="79"/>
      <c r="CX51" s="78">
        <f t="shared" si="209"/>
        <v>0</v>
      </c>
      <c r="CY51" s="80">
        <f t="shared" si="210"/>
        <v>56.99999999999999</v>
      </c>
      <c r="CZ51" s="91">
        <f t="shared" si="211"/>
        <v>0.57</v>
      </c>
      <c r="DA51" s="56">
        <f t="shared" si="212"/>
        <v>698</v>
      </c>
      <c r="DB51" s="60">
        <f t="shared" si="213"/>
        <v>11.38</v>
      </c>
      <c r="DC51" s="57">
        <v>0.53</v>
      </c>
      <c r="DD51" s="88">
        <f>IF(DC51="","",IF(DC51&lt;MinMaxWorkouts!$E$12,MinMaxWorkouts!$E$12,IF(DC51&gt;MinMaxWorkouts!$F$12,MinMaxWorkouts!$F$12,IF(DC51="M",MinMaxWorkouts!$F$12,DC51))))</f>
        <v>0.53</v>
      </c>
      <c r="DE51" s="89">
        <f t="shared" si="214"/>
        <v>53</v>
      </c>
      <c r="DF51" s="79"/>
      <c r="DG51" s="78">
        <f t="shared" si="215"/>
        <v>0</v>
      </c>
      <c r="DH51" s="80">
        <f t="shared" si="216"/>
        <v>53</v>
      </c>
      <c r="DI51" s="91">
        <f t="shared" si="217"/>
        <v>0.53</v>
      </c>
      <c r="DJ51" s="56">
        <f t="shared" si="218"/>
        <v>751</v>
      </c>
      <c r="DK51" s="60">
        <f t="shared" si="219"/>
        <v>12.31</v>
      </c>
      <c r="DL51" s="57">
        <v>1.06</v>
      </c>
      <c r="DM51" s="88">
        <f>IF(DL51="","",IF(DL51&lt;MinMaxWorkouts!$E$13,MinMaxWorkouts!$E$13,IF(DL51&gt;MinMaxWorkouts!$F$13,MinMaxWorkouts!$F$13,IF(DL51="M",MinMaxWorkouts!$F$13,DL51))))</f>
        <v>1.06</v>
      </c>
      <c r="DN51" s="89">
        <f t="shared" si="220"/>
        <v>66</v>
      </c>
      <c r="DO51" s="79">
        <v>1</v>
      </c>
      <c r="DP51" s="78">
        <f t="shared" si="221"/>
        <v>60</v>
      </c>
      <c r="DQ51" s="80">
        <f t="shared" si="222"/>
        <v>126</v>
      </c>
      <c r="DR51" s="91">
        <f t="shared" si="223"/>
        <v>2.06</v>
      </c>
      <c r="DS51" s="64">
        <f t="shared" si="224"/>
        <v>877</v>
      </c>
      <c r="DT51" s="65">
        <f t="shared" si="225"/>
        <v>14.37</v>
      </c>
      <c r="DU51" s="65">
        <f t="shared" si="226"/>
        <v>14.37</v>
      </c>
      <c r="DV51" s="57"/>
      <c r="DW51" s="88">
        <f>IF(DV51="","",IF(DV51&lt;MinMaxWorkouts!$E$14,MinMaxWorkouts!$E$14,IF(DV51&gt;MinMaxWorkouts!$F$14,MinMaxWorkouts!$F$14,IF(DV51="M",MinMaxWorkouts!$F$14,DV51))))</f>
      </c>
      <c r="DX51" s="89">
        <f t="shared" si="227"/>
        <v>0</v>
      </c>
      <c r="DY51" s="79"/>
      <c r="DZ51" s="78">
        <f t="shared" si="228"/>
        <v>0</v>
      </c>
      <c r="EA51" s="80">
        <f t="shared" si="229"/>
        <v>0</v>
      </c>
      <c r="EB51" s="91">
        <f t="shared" si="230"/>
      </c>
      <c r="EC51" s="56">
        <f t="shared" si="231"/>
        <v>877</v>
      </c>
      <c r="ED51" s="57"/>
      <c r="EE51" s="88">
        <f>IF(ED51="","",IF(ED51&lt;MinMaxWorkouts!$E$15,MinMaxWorkouts!$E$15,IF(ED51&gt;MinMaxWorkouts!$F$15,MinMaxWorkouts!$F$15,IF(ED51="M",MinMaxWorkouts!$F$15,ED51))))</f>
      </c>
      <c r="EF51" s="89">
        <f t="shared" si="232"/>
        <v>0</v>
      </c>
      <c r="EG51" s="79"/>
      <c r="EH51" s="78">
        <f t="shared" si="233"/>
        <v>0</v>
      </c>
      <c r="EI51" s="80">
        <f t="shared" si="234"/>
        <v>0</v>
      </c>
      <c r="EJ51" s="91">
        <f t="shared" si="235"/>
      </c>
      <c r="EK51" s="56">
        <f t="shared" si="236"/>
        <v>877</v>
      </c>
      <c r="EL51" s="60">
        <f t="shared" si="237"/>
      </c>
      <c r="EM51" s="57"/>
      <c r="EN51" s="88">
        <f>IF(EM51="","",IF(EM51&lt;MinMaxWorkouts!$E$16,MinMaxWorkouts!$E$16,IF(EM51&gt;MinMaxWorkouts!$F$16,MinMaxWorkouts!$F$16,IF(EM51="M",MinMaxWorkouts!$F$16,EM51))))</f>
      </c>
      <c r="EO51" s="89">
        <f t="shared" si="238"/>
        <v>0</v>
      </c>
      <c r="EP51" s="79"/>
      <c r="EQ51" s="78">
        <f t="shared" si="239"/>
        <v>0</v>
      </c>
      <c r="ER51" s="80">
        <f t="shared" si="240"/>
        <v>0</v>
      </c>
      <c r="ES51" s="91">
        <f t="shared" si="241"/>
      </c>
      <c r="ET51" s="56">
        <f t="shared" si="242"/>
        <v>877</v>
      </c>
      <c r="EU51" s="60">
        <f t="shared" si="243"/>
      </c>
      <c r="EV51" s="57"/>
      <c r="EW51" s="77">
        <f>IF(EV51="","",IF(EV51&lt;MinMaxWorkouts!$E$17,MinMaxWorkouts!$E$17,IF(EV51&gt;MinMaxWorkouts!$F$17,MinMaxWorkouts!$F$17,IF(EV51="M",MinMaxWorkouts!$F$17,EV51))))</f>
      </c>
      <c r="EX51" s="89">
        <f t="shared" si="244"/>
        <v>0</v>
      </c>
      <c r="EY51" s="79"/>
      <c r="EZ51" s="78">
        <f t="shared" si="245"/>
        <v>0</v>
      </c>
      <c r="FA51" s="80">
        <f t="shared" si="246"/>
        <v>0</v>
      </c>
      <c r="FB51" s="91">
        <f t="shared" si="247"/>
      </c>
      <c r="FC51" s="56">
        <f t="shared" si="248"/>
        <v>877</v>
      </c>
      <c r="FD51" s="60">
        <f t="shared" si="249"/>
      </c>
      <c r="FE51" s="57"/>
      <c r="FF51" s="77">
        <f>IF(FE51="","",IF(FE51&lt;MinMaxWorkouts!$E$18,MinMaxWorkouts!$E$18,IF(FE51&gt;MinMaxWorkouts!$F$18,MinMaxWorkouts!$F$18,IF(FE51="M",MinMaxWorkouts!$F$18,FE51))))</f>
      </c>
      <c r="FG51" s="89">
        <f t="shared" si="250"/>
        <v>0</v>
      </c>
      <c r="FH51" s="79"/>
      <c r="FI51" s="78">
        <f t="shared" si="251"/>
        <v>0</v>
      </c>
      <c r="FJ51" s="96">
        <f t="shared" si="252"/>
        <v>0</v>
      </c>
      <c r="FK51" s="97">
        <f t="shared" si="253"/>
      </c>
      <c r="FL51" s="56">
        <f t="shared" si="254"/>
        <v>877</v>
      </c>
      <c r="FM51" s="60">
        <f t="shared" si="255"/>
      </c>
      <c r="FN51" s="61">
        <f>IF(FM51="","",RANK(FM51,FM$3:FM$49,1))</f>
      </c>
      <c r="FO51" s="57"/>
      <c r="FP51" s="88">
        <f>IF(FO51="","",IF(FO51&lt;MinMaxWorkouts!$E$19,MinMaxWorkouts!$E$19,IF(FO51&gt;MinMaxWorkouts!$F$19,MinMaxWorkouts!$F$19,IF(FO51="M",MinMaxWorkouts!$F$19,FO51))))</f>
      </c>
      <c r="FQ51" s="89">
        <f t="shared" si="256"/>
        <v>0</v>
      </c>
      <c r="FR51" s="79"/>
      <c r="FS51" s="78">
        <f t="shared" si="257"/>
        <v>0</v>
      </c>
      <c r="FT51" s="80">
        <f t="shared" si="258"/>
        <v>0</v>
      </c>
      <c r="FU51" s="91">
        <f t="shared" si="259"/>
      </c>
      <c r="FV51" s="56">
        <f t="shared" si="260"/>
        <v>877</v>
      </c>
      <c r="FW51" s="60">
        <f t="shared" si="261"/>
      </c>
      <c r="FX51" s="57"/>
      <c r="FY51" s="88">
        <f>IF(FX51="","",IF(FX51&lt;MinMaxWorkouts!$E$20,MinMaxWorkouts!$E$20,IF(FX51&gt;MinMaxWorkouts!$F$20,MinMaxWorkouts!$F$20,IF(FX51="M",MinMaxWorkouts!$F$20,FX51))))</f>
      </c>
      <c r="FZ51" s="89">
        <f t="shared" si="262"/>
        <v>0</v>
      </c>
      <c r="GA51" s="79"/>
      <c r="GB51" s="78">
        <f t="shared" si="263"/>
        <v>0</v>
      </c>
      <c r="GC51" s="80">
        <f t="shared" si="264"/>
        <v>0</v>
      </c>
      <c r="GD51" s="91">
        <f t="shared" si="265"/>
      </c>
      <c r="GE51" s="56">
        <f t="shared" si="266"/>
        <v>877</v>
      </c>
      <c r="GF51" s="60">
        <f t="shared" si="267"/>
      </c>
      <c r="GG51" s="57"/>
      <c r="GH51" s="88">
        <f>IF(GG51="","",IF(GG51&lt;MinMaxWorkouts!$E$21,MinMaxWorkouts!$E$21,IF(GG51&gt;MinMaxWorkouts!$F$21,MinMaxWorkouts!$F$21,IF(GG51="M",MinMaxWorkouts!$F$21,GG51))))</f>
      </c>
      <c r="GI51" s="89">
        <f t="shared" si="290"/>
        <v>0</v>
      </c>
      <c r="GJ51" s="79"/>
      <c r="GK51" s="78">
        <f t="shared" si="268"/>
        <v>0</v>
      </c>
      <c r="GL51" s="80">
        <f t="shared" si="269"/>
        <v>0</v>
      </c>
      <c r="GM51" s="91">
        <f t="shared" si="270"/>
      </c>
      <c r="GN51" s="56">
        <f t="shared" si="271"/>
        <v>877</v>
      </c>
      <c r="GO51" s="60">
        <f t="shared" si="272"/>
      </c>
      <c r="GP51" s="57"/>
      <c r="GQ51" s="88">
        <f>IF(GP51="","",IF(GP51&lt;MinMaxWorkouts!$E$22,MinMaxWorkouts!$E$22,IF(GP51&gt;MinMaxWorkouts!$F$22,MinMaxWorkouts!$F$22,IF(GP51="M",MinMaxWorkouts!$F$22,GP51))))</f>
      </c>
      <c r="GR51" s="89">
        <f t="shared" si="291"/>
        <v>0</v>
      </c>
      <c r="GS51" s="79"/>
      <c r="GT51" s="78">
        <f t="shared" si="273"/>
        <v>0</v>
      </c>
      <c r="GU51" s="80">
        <f t="shared" si="274"/>
        <v>0</v>
      </c>
      <c r="GV51" s="91">
        <f t="shared" si="275"/>
      </c>
      <c r="GW51" s="56">
        <f t="shared" si="276"/>
        <v>877</v>
      </c>
      <c r="GX51" s="60">
        <f t="shared" si="277"/>
      </c>
      <c r="GY51" s="57"/>
      <c r="GZ51" s="88">
        <f>IF(GY51="","",IF(GY51&lt;MinMaxWorkouts!$E$23,MinMaxWorkouts!$E$23,IF(GY51&gt;MinMaxWorkouts!$F$23,MinMaxWorkouts!$F$23,IF(GY51="M",MinMaxWorkouts!$F$23,GY51))))</f>
      </c>
      <c r="HA51" s="89">
        <f t="shared" si="292"/>
        <v>0</v>
      </c>
      <c r="HB51" s="79"/>
      <c r="HC51" s="78">
        <f t="shared" si="278"/>
        <v>0</v>
      </c>
      <c r="HD51" s="80">
        <f t="shared" si="279"/>
        <v>0</v>
      </c>
      <c r="HE51" s="91">
        <f t="shared" si="280"/>
      </c>
      <c r="HF51" s="56">
        <f t="shared" si="281"/>
        <v>877</v>
      </c>
      <c r="HG51" s="60">
        <f t="shared" si="282"/>
      </c>
      <c r="HH51" s="57"/>
      <c r="HI51" s="88">
        <f>IF(HH51="","",IF(HH51&lt;MinMaxWorkouts!$E$24,MinMaxWorkouts!$E$24,IF(HH51&gt;MinMaxWorkouts!$F$24,MinMaxWorkouts!$F$24,IF(HH51="M",MinMaxWorkouts!$F$24,HH51))))</f>
      </c>
      <c r="HJ51" s="89">
        <f t="shared" si="283"/>
        <v>0</v>
      </c>
      <c r="HK51" s="79"/>
      <c r="HL51" s="78">
        <f t="shared" si="284"/>
        <v>0</v>
      </c>
      <c r="HM51" s="80">
        <f t="shared" si="285"/>
        <v>0</v>
      </c>
      <c r="HN51" s="91">
        <f t="shared" si="286"/>
        <v>0</v>
      </c>
      <c r="HO51" s="99"/>
      <c r="HP51" s="58"/>
      <c r="HQ51" s="42">
        <f t="shared" si="287"/>
        <v>877</v>
      </c>
      <c r="HR51" s="57" t="s">
        <v>373</v>
      </c>
      <c r="HS51" s="66">
        <f t="shared" si="288"/>
      </c>
      <c r="HT51" s="67"/>
      <c r="HU51" s="68" t="str">
        <f>IF(B51="","DNS",IF(HS51="","DNF",RANK(HS51,HS$3:HS$49,1)))</f>
        <v>DNF</v>
      </c>
      <c r="HV51" s="68" t="str">
        <f t="shared" si="289"/>
        <v>DNF</v>
      </c>
    </row>
    <row r="52" spans="1:230" ht="15.75">
      <c r="A52" s="112">
        <v>16</v>
      </c>
      <c r="B52" s="54">
        <f t="shared" si="147"/>
        <v>160</v>
      </c>
      <c r="C52" s="129" t="s">
        <v>244</v>
      </c>
      <c r="D52" s="133" t="str">
        <f>IF(C52="","",LEFT(C52,1))</f>
        <v>B</v>
      </c>
      <c r="E52" s="130">
        <f t="shared" si="148"/>
        <v>6</v>
      </c>
      <c r="F52" s="133" t="str">
        <f t="shared" si="149"/>
        <v> Coulter</v>
      </c>
      <c r="G52" s="131" t="s">
        <v>245</v>
      </c>
      <c r="H52" s="78" t="str">
        <f t="shared" si="150"/>
        <v>L</v>
      </c>
      <c r="I52" s="130">
        <f t="shared" si="151"/>
        <v>4</v>
      </c>
      <c r="J52" s="78" t="str">
        <f t="shared" si="152"/>
        <v> Coulter</v>
      </c>
      <c r="K52" s="130" t="str">
        <f t="shared" si="153"/>
        <v>B. Coulter/L. Coulter</v>
      </c>
      <c r="L52" s="132" t="s">
        <v>317</v>
      </c>
      <c r="M52" s="122" t="s">
        <v>349</v>
      </c>
      <c r="N52" s="123">
        <v>1</v>
      </c>
      <c r="O52" s="135">
        <f>O51+MinMaxWorkouts!J$2</f>
        <v>0.4513888888888888</v>
      </c>
      <c r="P52" s="55"/>
      <c r="Q52" s="56">
        <f t="shared" si="154"/>
        <v>0</v>
      </c>
      <c r="R52" s="57">
        <v>0.52</v>
      </c>
      <c r="S52" s="77">
        <f>IF(R52="","",IF(R52&lt;MinMaxWorkouts!$E$2,MinMaxWorkouts!$E$2,IF(R52&gt;MinMaxWorkouts!$F$2,MinMaxWorkouts!$F$2,IF(R52="M",MinMaxWorkouts!$D$2,R52))))</f>
        <v>0.52</v>
      </c>
      <c r="T52" s="78">
        <f t="shared" si="155"/>
        <v>52</v>
      </c>
      <c r="U52" s="79"/>
      <c r="V52" s="78">
        <f t="shared" si="156"/>
        <v>0</v>
      </c>
      <c r="W52" s="80">
        <f t="shared" si="157"/>
        <v>52</v>
      </c>
      <c r="X52" s="81">
        <f t="shared" si="158"/>
        <v>0.52</v>
      </c>
      <c r="Y52" s="57" t="s">
        <v>382</v>
      </c>
      <c r="Z52" s="77">
        <f>IF(Y52="","",IF(Y52&lt;MinMaxWorkouts!$E$3,MinMaxWorkouts!$E$3,IF(Y52&gt;MinMaxWorkouts!$F$3,MinMaxWorkouts!$F$3,IF(Y52="M",MinMaxWorkouts!$F$3,Y52))))</f>
        <v>2</v>
      </c>
      <c r="AA52" s="78">
        <f t="shared" si="159"/>
        <v>120</v>
      </c>
      <c r="AB52" s="79"/>
      <c r="AC52" s="78">
        <f t="shared" si="160"/>
        <v>0</v>
      </c>
      <c r="AD52" s="80">
        <f t="shared" si="161"/>
        <v>120</v>
      </c>
      <c r="AE52" s="81">
        <f t="shared" si="162"/>
        <v>2</v>
      </c>
      <c r="AF52" s="56">
        <f t="shared" si="163"/>
        <v>172</v>
      </c>
      <c r="AG52" s="60">
        <f t="shared" si="164"/>
        <v>2.52</v>
      </c>
      <c r="AH52" s="57">
        <v>1.09</v>
      </c>
      <c r="AI52" s="104">
        <f>IF(AH52="","",IF(AH52&lt;MinMaxWorkouts!$E$4,MinMaxWorkouts!$E$4,IF(AH52&gt;MinMaxWorkouts!$F$4,MinMaxWorkouts!$F$4,IF(AH52="M",MinMaxWorkouts!$F$4,AH52))))</f>
        <v>1.09</v>
      </c>
      <c r="AJ52" s="78">
        <f t="shared" si="165"/>
        <v>69</v>
      </c>
      <c r="AK52" s="79"/>
      <c r="AL52" s="78">
        <f t="shared" si="166"/>
        <v>0</v>
      </c>
      <c r="AM52" s="80">
        <f t="shared" si="167"/>
        <v>69</v>
      </c>
      <c r="AN52" s="81">
        <f t="shared" si="168"/>
        <v>1.09</v>
      </c>
      <c r="AO52" s="56">
        <f t="shared" si="169"/>
        <v>241</v>
      </c>
      <c r="AP52" s="60">
        <f t="shared" si="170"/>
        <v>4.01</v>
      </c>
      <c r="AQ52" s="59">
        <v>1.01</v>
      </c>
      <c r="AR52" s="104">
        <f>IF(AQ52="","",IF(AQ52&lt;MinMaxWorkouts!$E$5,MinMaxWorkouts!$E$5,IF(AQ52&gt;MinMaxWorkouts!$F$5,MinMaxWorkouts!$F$5,IF(AQ52="M",MinMaxWorkouts!$F$5,AQ52))))</f>
        <v>1.01</v>
      </c>
      <c r="AS52" s="78">
        <f t="shared" si="171"/>
        <v>61</v>
      </c>
      <c r="AT52" s="79"/>
      <c r="AU52" s="78">
        <f t="shared" si="172"/>
        <v>0</v>
      </c>
      <c r="AV52" s="80">
        <f t="shared" si="173"/>
        <v>61</v>
      </c>
      <c r="AW52" s="81">
        <f t="shared" si="174"/>
        <v>1.01</v>
      </c>
      <c r="AX52" s="56">
        <f t="shared" si="175"/>
        <v>302</v>
      </c>
      <c r="AY52" s="62">
        <f t="shared" si="176"/>
        <v>5.02</v>
      </c>
      <c r="AZ52" s="57" t="s">
        <v>382</v>
      </c>
      <c r="BA52" s="77">
        <f>IF(AZ52="","",IF(AZ52&lt;MinMaxWorkouts!$E$6,MinMaxWorkouts!$E$6,IF(AZ52&gt;MinMaxWorkouts!$F$6,MinMaxWorkouts!$F$6,IF(AZ52="M",MinMaxWorkouts!$F$6,AZ52))))</f>
        <v>2</v>
      </c>
      <c r="BB52" s="78">
        <f t="shared" si="177"/>
        <v>120</v>
      </c>
      <c r="BC52" s="79"/>
      <c r="BD52" s="78">
        <f t="shared" si="178"/>
        <v>0</v>
      </c>
      <c r="BE52" s="80">
        <f t="shared" si="179"/>
        <v>120</v>
      </c>
      <c r="BF52" s="83">
        <f t="shared" si="180"/>
        <v>2</v>
      </c>
      <c r="BG52" s="56">
        <f t="shared" si="181"/>
        <v>422</v>
      </c>
      <c r="BH52" s="62">
        <f t="shared" si="182"/>
        <v>7.02</v>
      </c>
      <c r="BI52" s="100">
        <f t="shared" si="183"/>
        <v>46</v>
      </c>
      <c r="BJ52" s="57"/>
      <c r="BK52" s="77">
        <f>IF(BJ52="","",IF(BJ52&lt;MinMaxWorkouts!$E$7,MinMaxWorkouts!$E$7,IF(BJ52&gt;MinMaxWorkouts!$F$7,MinMaxWorkouts!$F$7,IF(BJ52="M",MinMaxWorkouts!$F$7,BJ52))))</f>
      </c>
      <c r="BL52" s="78">
        <f t="shared" si="184"/>
        <v>0</v>
      </c>
      <c r="BM52" s="79"/>
      <c r="BN52" s="78">
        <f t="shared" si="185"/>
        <v>0</v>
      </c>
      <c r="BO52" s="80">
        <f t="shared" si="186"/>
        <v>0</v>
      </c>
      <c r="BP52" s="83">
        <f t="shared" si="187"/>
      </c>
      <c r="BQ52" s="56">
        <f t="shared" si="188"/>
        <v>422</v>
      </c>
      <c r="BR52" s="60">
        <f t="shared" si="189"/>
      </c>
      <c r="BS52" s="57"/>
      <c r="BT52" s="77">
        <f>IF(BS52="","",IF(BS52&lt;MinMaxWorkouts!$E$8,MinMaxWorkouts!$E$8,IF(BS52&gt;MinMaxWorkouts!$F$8,MinMaxWorkouts!$F$8,IF(BS52="M",MinMaxWorkouts!$F$8,BS52))))</f>
      </c>
      <c r="BU52" s="78">
        <f t="shared" si="190"/>
        <v>0</v>
      </c>
      <c r="BV52" s="79"/>
      <c r="BW52" s="78">
        <f t="shared" si="191"/>
        <v>0</v>
      </c>
      <c r="BX52" s="80">
        <f t="shared" si="192"/>
        <v>0</v>
      </c>
      <c r="BY52" s="85">
        <f t="shared" si="193"/>
      </c>
      <c r="BZ52" s="56">
        <f t="shared" si="194"/>
        <v>422</v>
      </c>
      <c r="CA52" s="63">
        <f t="shared" si="195"/>
      </c>
      <c r="CB52" s="57"/>
      <c r="CC52" s="88">
        <f>IF(CB52="","",IF(CB52&lt;MinMaxWorkouts!$E$9,MinMaxWorkouts!$E$9,IF(CB52&gt;MinMaxWorkouts!$F$9,MinMaxWorkouts!$F$9,IF(CB52="M",MinMaxWorkouts!$F$9,CB52))))</f>
      </c>
      <c r="CD52" s="89">
        <f t="shared" si="196"/>
        <v>0</v>
      </c>
      <c r="CE52" s="79"/>
      <c r="CF52" s="78">
        <f t="shared" si="197"/>
        <v>0</v>
      </c>
      <c r="CG52" s="80">
        <f t="shared" si="198"/>
        <v>0</v>
      </c>
      <c r="CH52" s="85">
        <f t="shared" si="199"/>
      </c>
      <c r="CI52" s="56">
        <f t="shared" si="200"/>
        <v>422</v>
      </c>
      <c r="CJ52" s="60">
        <f t="shared" si="201"/>
      </c>
      <c r="CK52" s="57"/>
      <c r="CL52" s="88">
        <f>IF(CK52="","",IF(CK52&lt;MinMaxWorkouts!$E$10,MinMaxWorkouts!$E$10,IF(CK52&gt;MinMaxWorkouts!$F$10,MinMaxWorkouts!$F$10,IF(CK52="M",MinMaxWorkouts!$F$10,CK52))))</f>
      </c>
      <c r="CM52" s="89">
        <f t="shared" si="202"/>
        <v>0</v>
      </c>
      <c r="CN52" s="79"/>
      <c r="CO52" s="78">
        <f t="shared" si="203"/>
        <v>0</v>
      </c>
      <c r="CP52" s="80">
        <f t="shared" si="204"/>
        <v>0</v>
      </c>
      <c r="CQ52" s="85">
        <f t="shared" si="205"/>
      </c>
      <c r="CR52" s="56">
        <f t="shared" si="206"/>
        <v>422</v>
      </c>
      <c r="CS52" s="60">
        <f t="shared" si="207"/>
      </c>
      <c r="CT52" s="57"/>
      <c r="CU52" s="88">
        <f>IF(CT52="","",IF(CT52&lt;MinMaxWorkouts!$E$11,MinMaxWorkouts!$E$11,IF(CT52&gt;MinMaxWorkouts!$F$11,MinMaxWorkouts!$F$11,IF(CT52="M",MinMaxWorkouts!$F$11,CT52))))</f>
      </c>
      <c r="CV52" s="89">
        <f t="shared" si="208"/>
        <v>0</v>
      </c>
      <c r="CW52" s="79"/>
      <c r="CX52" s="78">
        <f t="shared" si="209"/>
        <v>0</v>
      </c>
      <c r="CY52" s="80">
        <f t="shared" si="210"/>
        <v>0</v>
      </c>
      <c r="CZ52" s="91">
        <f t="shared" si="211"/>
      </c>
      <c r="DA52" s="56">
        <f t="shared" si="212"/>
        <v>422</v>
      </c>
      <c r="DB52" s="60">
        <f t="shared" si="213"/>
      </c>
      <c r="DC52" s="57"/>
      <c r="DD52" s="88">
        <f>IF(DC52="","",IF(DC52&lt;MinMaxWorkouts!$E$12,MinMaxWorkouts!$E$12,IF(DC52&gt;MinMaxWorkouts!$F$12,MinMaxWorkouts!$F$12,IF(DC52="M",MinMaxWorkouts!$F$12,DC52))))</f>
      </c>
      <c r="DE52" s="89">
        <f t="shared" si="214"/>
        <v>0</v>
      </c>
      <c r="DF52" s="79"/>
      <c r="DG52" s="78">
        <f t="shared" si="215"/>
        <v>0</v>
      </c>
      <c r="DH52" s="80">
        <f t="shared" si="216"/>
        <v>0</v>
      </c>
      <c r="DI52" s="91">
        <f t="shared" si="217"/>
      </c>
      <c r="DJ52" s="56">
        <f t="shared" si="218"/>
        <v>422</v>
      </c>
      <c r="DK52" s="60">
        <f t="shared" si="219"/>
      </c>
      <c r="DL52" s="57"/>
      <c r="DM52" s="88">
        <f>IF(DL52="","",IF(DL52&lt;MinMaxWorkouts!$E$13,MinMaxWorkouts!$E$13,IF(DL52&gt;MinMaxWorkouts!$F$13,MinMaxWorkouts!$F$13,IF(DL52="M",MinMaxWorkouts!$F$13,DL52))))</f>
      </c>
      <c r="DN52" s="89">
        <f t="shared" si="220"/>
        <v>0</v>
      </c>
      <c r="DO52" s="79"/>
      <c r="DP52" s="78">
        <f t="shared" si="221"/>
        <v>0</v>
      </c>
      <c r="DQ52" s="80">
        <f t="shared" si="222"/>
        <v>0</v>
      </c>
      <c r="DR52" s="91">
        <f t="shared" si="223"/>
      </c>
      <c r="DS52" s="64">
        <f t="shared" si="224"/>
        <v>422</v>
      </c>
      <c r="DT52" s="65">
        <f t="shared" si="225"/>
      </c>
      <c r="DU52" s="65">
        <f t="shared" si="226"/>
      </c>
      <c r="DV52" s="57"/>
      <c r="DW52" s="88">
        <f>IF(DV52="","",IF(DV52&lt;MinMaxWorkouts!$E$14,MinMaxWorkouts!$E$14,IF(DV52&gt;MinMaxWorkouts!$F$14,MinMaxWorkouts!$F$14,IF(DV52="M",MinMaxWorkouts!$F$14,DV52))))</f>
      </c>
      <c r="DX52" s="89">
        <f t="shared" si="227"/>
        <v>0</v>
      </c>
      <c r="DY52" s="79"/>
      <c r="DZ52" s="78">
        <f t="shared" si="228"/>
        <v>0</v>
      </c>
      <c r="EA52" s="80">
        <f t="shared" si="229"/>
        <v>0</v>
      </c>
      <c r="EB52" s="91">
        <f t="shared" si="230"/>
      </c>
      <c r="EC52" s="56">
        <f t="shared" si="231"/>
        <v>422</v>
      </c>
      <c r="ED52" s="57"/>
      <c r="EE52" s="88">
        <f>IF(ED52="","",IF(ED52&lt;MinMaxWorkouts!$E$15,MinMaxWorkouts!$E$15,IF(ED52&gt;MinMaxWorkouts!$F$15,MinMaxWorkouts!$F$15,IF(ED52="M",MinMaxWorkouts!$F$15,ED52))))</f>
      </c>
      <c r="EF52" s="89">
        <f t="shared" si="232"/>
        <v>0</v>
      </c>
      <c r="EG52" s="79"/>
      <c r="EH52" s="78">
        <f t="shared" si="233"/>
        <v>0</v>
      </c>
      <c r="EI52" s="80">
        <f t="shared" si="234"/>
        <v>0</v>
      </c>
      <c r="EJ52" s="91">
        <f t="shared" si="235"/>
      </c>
      <c r="EK52" s="56">
        <f t="shared" si="236"/>
        <v>422</v>
      </c>
      <c r="EL52" s="60">
        <f t="shared" si="237"/>
      </c>
      <c r="EM52" s="57"/>
      <c r="EN52" s="88">
        <f>IF(EM52="","",IF(EM52&lt;MinMaxWorkouts!$E$16,MinMaxWorkouts!$E$16,IF(EM52&gt;MinMaxWorkouts!$F$16,MinMaxWorkouts!$F$16,IF(EM52="M",MinMaxWorkouts!$F$16,EM52))))</f>
      </c>
      <c r="EO52" s="89">
        <f t="shared" si="238"/>
        <v>0</v>
      </c>
      <c r="EP52" s="79"/>
      <c r="EQ52" s="78">
        <f t="shared" si="239"/>
        <v>0</v>
      </c>
      <c r="ER52" s="80">
        <f t="shared" si="240"/>
        <v>0</v>
      </c>
      <c r="ES52" s="91">
        <f t="shared" si="241"/>
      </c>
      <c r="ET52" s="56">
        <f t="shared" si="242"/>
        <v>422</v>
      </c>
      <c r="EU52" s="60">
        <f t="shared" si="243"/>
      </c>
      <c r="EV52" s="57"/>
      <c r="EW52" s="77">
        <f>IF(EV52="","",IF(EV52&lt;MinMaxWorkouts!$E$17,MinMaxWorkouts!$E$17,IF(EV52&gt;MinMaxWorkouts!$F$17,MinMaxWorkouts!$F$17,IF(EV52="M",MinMaxWorkouts!$F$17,EV52))))</f>
      </c>
      <c r="EX52" s="89">
        <f t="shared" si="244"/>
        <v>0</v>
      </c>
      <c r="EY52" s="79"/>
      <c r="EZ52" s="78">
        <f t="shared" si="245"/>
        <v>0</v>
      </c>
      <c r="FA52" s="80">
        <f t="shared" si="246"/>
        <v>0</v>
      </c>
      <c r="FB52" s="91">
        <f t="shared" si="247"/>
      </c>
      <c r="FC52" s="56">
        <f t="shared" si="248"/>
        <v>422</v>
      </c>
      <c r="FD52" s="60">
        <f t="shared" si="249"/>
      </c>
      <c r="FE52" s="57"/>
      <c r="FF52" s="77">
        <f>IF(FE52="","",IF(FE52&lt;MinMaxWorkouts!$E$18,MinMaxWorkouts!$E$18,IF(FE52&gt;MinMaxWorkouts!$F$18,MinMaxWorkouts!$F$18,IF(FE52="M",MinMaxWorkouts!$F$18,FE52))))</f>
      </c>
      <c r="FG52" s="89">
        <f t="shared" si="250"/>
        <v>0</v>
      </c>
      <c r="FH52" s="79"/>
      <c r="FI52" s="78">
        <f t="shared" si="251"/>
        <v>0</v>
      </c>
      <c r="FJ52" s="96">
        <f t="shared" si="252"/>
        <v>0</v>
      </c>
      <c r="FK52" s="97">
        <f t="shared" si="253"/>
      </c>
      <c r="FL52" s="56">
        <f t="shared" si="254"/>
        <v>422</v>
      </c>
      <c r="FM52" s="60">
        <f t="shared" si="255"/>
      </c>
      <c r="FN52" s="61">
        <f>IF(FM52="","",RANK(FM52,FM$3:FM$49,1))</f>
      </c>
      <c r="FO52" s="57"/>
      <c r="FP52" s="88">
        <f>IF(FO52="","",IF(FO52&lt;MinMaxWorkouts!$E$19,MinMaxWorkouts!$E$19,IF(FO52&gt;MinMaxWorkouts!$F$19,MinMaxWorkouts!$F$19,IF(FO52="M",MinMaxWorkouts!$F$19,FO52))))</f>
      </c>
      <c r="FQ52" s="89">
        <f t="shared" si="256"/>
        <v>0</v>
      </c>
      <c r="FR52" s="79"/>
      <c r="FS52" s="78">
        <f t="shared" si="257"/>
        <v>0</v>
      </c>
      <c r="FT52" s="80">
        <f t="shared" si="258"/>
        <v>0</v>
      </c>
      <c r="FU52" s="91">
        <f t="shared" si="259"/>
      </c>
      <c r="FV52" s="56">
        <f t="shared" si="260"/>
        <v>422</v>
      </c>
      <c r="FW52" s="60">
        <f t="shared" si="261"/>
      </c>
      <c r="FX52" s="57"/>
      <c r="FY52" s="88">
        <f>IF(FX52="","",IF(FX52&lt;MinMaxWorkouts!$E$20,MinMaxWorkouts!$E$20,IF(FX52&gt;MinMaxWorkouts!$F$20,MinMaxWorkouts!$F$20,IF(FX52="M",MinMaxWorkouts!$F$20,FX52))))</f>
      </c>
      <c r="FZ52" s="89">
        <f t="shared" si="262"/>
        <v>0</v>
      </c>
      <c r="GA52" s="79"/>
      <c r="GB52" s="78">
        <f t="shared" si="263"/>
        <v>0</v>
      </c>
      <c r="GC52" s="80">
        <f t="shared" si="264"/>
        <v>0</v>
      </c>
      <c r="GD52" s="91">
        <f t="shared" si="265"/>
      </c>
      <c r="GE52" s="56">
        <f t="shared" si="266"/>
        <v>422</v>
      </c>
      <c r="GF52" s="60">
        <f t="shared" si="267"/>
      </c>
      <c r="GG52" s="57"/>
      <c r="GH52" s="88">
        <f>IF(GG52="","",IF(GG52&lt;MinMaxWorkouts!$E$21,MinMaxWorkouts!$E$21,IF(GG52&gt;MinMaxWorkouts!$F$21,MinMaxWorkouts!$F$21,IF(GG52="M",MinMaxWorkouts!$F$21,GG52))))</f>
      </c>
      <c r="GI52" s="89">
        <f t="shared" si="290"/>
        <v>0</v>
      </c>
      <c r="GJ52" s="79"/>
      <c r="GK52" s="78">
        <f t="shared" si="268"/>
        <v>0</v>
      </c>
      <c r="GL52" s="80">
        <f t="shared" si="269"/>
        <v>0</v>
      </c>
      <c r="GM52" s="91">
        <f t="shared" si="270"/>
      </c>
      <c r="GN52" s="56">
        <f t="shared" si="271"/>
        <v>422</v>
      </c>
      <c r="GO52" s="60">
        <f t="shared" si="272"/>
      </c>
      <c r="GP52" s="57"/>
      <c r="GQ52" s="88">
        <f>IF(GP52="","",IF(GP52&lt;MinMaxWorkouts!$E$22,MinMaxWorkouts!$E$22,IF(GP52&gt;MinMaxWorkouts!$F$22,MinMaxWorkouts!$F$22,IF(GP52="M",MinMaxWorkouts!$F$22,GP52))))</f>
      </c>
      <c r="GR52" s="89">
        <f t="shared" si="291"/>
        <v>0</v>
      </c>
      <c r="GS52" s="79"/>
      <c r="GT52" s="78">
        <f t="shared" si="273"/>
        <v>0</v>
      </c>
      <c r="GU52" s="80">
        <f t="shared" si="274"/>
        <v>0</v>
      </c>
      <c r="GV52" s="91">
        <f t="shared" si="275"/>
      </c>
      <c r="GW52" s="56">
        <f t="shared" si="276"/>
        <v>422</v>
      </c>
      <c r="GX52" s="60">
        <f t="shared" si="277"/>
      </c>
      <c r="GY52" s="57"/>
      <c r="GZ52" s="88">
        <f>IF(GY52="","",IF(GY52&lt;MinMaxWorkouts!$E$23,MinMaxWorkouts!$E$23,IF(GY52&gt;MinMaxWorkouts!$F$23,MinMaxWorkouts!$F$23,IF(GY52="M",MinMaxWorkouts!$F$23,GY52))))</f>
      </c>
      <c r="HA52" s="89">
        <f t="shared" si="292"/>
        <v>0</v>
      </c>
      <c r="HB52" s="79"/>
      <c r="HC52" s="78">
        <f t="shared" si="278"/>
        <v>0</v>
      </c>
      <c r="HD52" s="80">
        <f t="shared" si="279"/>
        <v>0</v>
      </c>
      <c r="HE52" s="91">
        <f t="shared" si="280"/>
      </c>
      <c r="HF52" s="56">
        <f t="shared" si="281"/>
        <v>422</v>
      </c>
      <c r="HG52" s="60">
        <f t="shared" si="282"/>
      </c>
      <c r="HH52" s="57"/>
      <c r="HI52" s="88">
        <f>IF(HH52="","",IF(HH52&lt;MinMaxWorkouts!$E$24,MinMaxWorkouts!$E$24,IF(HH52&gt;MinMaxWorkouts!$F$24,MinMaxWorkouts!$F$24,IF(HH52="M",MinMaxWorkouts!$F$24,HH52))))</f>
      </c>
      <c r="HJ52" s="89">
        <f t="shared" si="283"/>
        <v>0</v>
      </c>
      <c r="HK52" s="79"/>
      <c r="HL52" s="78">
        <f t="shared" si="284"/>
        <v>0</v>
      </c>
      <c r="HM52" s="80">
        <f t="shared" si="285"/>
        <v>0</v>
      </c>
      <c r="HN52" s="91">
        <f t="shared" si="286"/>
        <v>0</v>
      </c>
      <c r="HO52" s="99"/>
      <c r="HP52" s="58"/>
      <c r="HQ52" s="42">
        <f t="shared" si="287"/>
        <v>422</v>
      </c>
      <c r="HR52" s="57" t="s">
        <v>373</v>
      </c>
      <c r="HS52" s="66">
        <f t="shared" si="288"/>
      </c>
      <c r="HT52" s="67"/>
      <c r="HU52" s="68" t="str">
        <f>IF(B52="","DNS",IF(HS52="","DNF",RANK(HS52,HS$3:HS$49,1)))</f>
        <v>DNF</v>
      </c>
      <c r="HV52" s="68" t="str">
        <f t="shared" si="289"/>
        <v>DNF</v>
      </c>
    </row>
    <row r="53" spans="18:219" ht="15.75">
      <c r="R53" s="16"/>
      <c r="U53" s="14"/>
      <c r="Y53" s="16"/>
      <c r="AB53" s="14"/>
      <c r="AH53" s="16"/>
      <c r="AK53" s="14"/>
      <c r="AQ53" s="14"/>
      <c r="AZ53" s="16"/>
      <c r="BC53" s="14"/>
      <c r="BJ53" s="16"/>
      <c r="BM53" s="14"/>
      <c r="BS53" s="16"/>
      <c r="BV53" s="14"/>
      <c r="DL53" s="16"/>
      <c r="DO53" s="14"/>
      <c r="DV53" s="16"/>
      <c r="DY53" s="14"/>
      <c r="ED53" s="16"/>
      <c r="EE53" s="17"/>
      <c r="EF53" s="17"/>
      <c r="EG53" s="14"/>
      <c r="EM53" s="16"/>
      <c r="EN53" s="17"/>
      <c r="EO53" s="17"/>
      <c r="EP53" s="14"/>
      <c r="EV53" s="16"/>
      <c r="EW53" s="17"/>
      <c r="EX53" s="14"/>
      <c r="EY53" s="14"/>
      <c r="FE53" s="16"/>
      <c r="FF53" s="17"/>
      <c r="FG53" s="17"/>
      <c r="FH53" s="14"/>
      <c r="FO53" s="16"/>
      <c r="FP53" s="17"/>
      <c r="FQ53" s="17"/>
      <c r="FR53" s="14"/>
      <c r="FX53" s="16"/>
      <c r="FY53" s="17"/>
      <c r="FZ53" s="17"/>
      <c r="GA53" s="14"/>
      <c r="GG53" s="16"/>
      <c r="GH53" s="17"/>
      <c r="GI53" s="17"/>
      <c r="GJ53" s="14"/>
      <c r="GP53" s="16"/>
      <c r="GQ53" s="17"/>
      <c r="GR53" s="17"/>
      <c r="GS53" s="14"/>
      <c r="GY53" s="16"/>
      <c r="GZ53" s="17"/>
      <c r="HA53" s="17"/>
      <c r="HB53" s="14"/>
      <c r="HH53" s="16"/>
      <c r="HI53" s="17"/>
      <c r="HJ53" s="17"/>
      <c r="HK53" s="14"/>
    </row>
    <row r="54" spans="18:219" ht="15.75">
      <c r="R54" s="16"/>
      <c r="U54" s="14"/>
      <c r="Y54" s="16"/>
      <c r="AB54" s="14"/>
      <c r="AH54" s="16"/>
      <c r="AK54" s="14"/>
      <c r="AQ54" s="14"/>
      <c r="AZ54" s="16"/>
      <c r="BC54" s="14"/>
      <c r="BJ54" s="16"/>
      <c r="BM54" s="14"/>
      <c r="BS54" s="16"/>
      <c r="BV54" s="14"/>
      <c r="DL54" s="16"/>
      <c r="DO54" s="14"/>
      <c r="DV54" s="16"/>
      <c r="DY54" s="14"/>
      <c r="ED54" s="16"/>
      <c r="EE54" s="17"/>
      <c r="EF54" s="17"/>
      <c r="EG54" s="14"/>
      <c r="EM54" s="16"/>
      <c r="EN54" s="17"/>
      <c r="EO54" s="17"/>
      <c r="EP54" s="14"/>
      <c r="EV54" s="16"/>
      <c r="EW54" s="17"/>
      <c r="EX54" s="14"/>
      <c r="EY54" s="14"/>
      <c r="FE54" s="16"/>
      <c r="FF54" s="17"/>
      <c r="FG54" s="17"/>
      <c r="FH54" s="14"/>
      <c r="FO54" s="16"/>
      <c r="FP54" s="17"/>
      <c r="FQ54" s="17"/>
      <c r="FR54" s="14"/>
      <c r="FX54" s="16"/>
      <c r="FY54" s="17"/>
      <c r="FZ54" s="17"/>
      <c r="GA54" s="14"/>
      <c r="GG54" s="16"/>
      <c r="GH54" s="17"/>
      <c r="GI54" s="17"/>
      <c r="GJ54" s="14"/>
      <c r="GP54" s="16"/>
      <c r="GQ54" s="17"/>
      <c r="GR54" s="17"/>
      <c r="GS54" s="14"/>
      <c r="GY54" s="16"/>
      <c r="GZ54" s="17"/>
      <c r="HA54" s="17"/>
      <c r="HB54" s="14"/>
      <c r="HH54" s="16"/>
      <c r="HI54" s="17"/>
      <c r="HJ54" s="17"/>
      <c r="HK54" s="14"/>
    </row>
    <row r="55" spans="18:219" ht="15.75">
      <c r="R55" s="16"/>
      <c r="U55" s="14"/>
      <c r="Y55" s="16"/>
      <c r="AB55" s="14"/>
      <c r="AH55" s="16"/>
      <c r="AK55" s="14"/>
      <c r="AQ55" s="14"/>
      <c r="AZ55" s="16"/>
      <c r="BC55" s="14"/>
      <c r="BJ55" s="16"/>
      <c r="BM55" s="14"/>
      <c r="BS55" s="16"/>
      <c r="BV55" s="14"/>
      <c r="DL55" s="16"/>
      <c r="DO55" s="14"/>
      <c r="DV55" s="16"/>
      <c r="DY55" s="14"/>
      <c r="ED55" s="16"/>
      <c r="EE55" s="17"/>
      <c r="EF55" s="17"/>
      <c r="EG55" s="14"/>
      <c r="EM55" s="16"/>
      <c r="EN55" s="17"/>
      <c r="EO55" s="17"/>
      <c r="EP55" s="14"/>
      <c r="EV55" s="16"/>
      <c r="EW55" s="17"/>
      <c r="EX55" s="14"/>
      <c r="EY55" s="14"/>
      <c r="FE55" s="16"/>
      <c r="FF55" s="17"/>
      <c r="FG55" s="17"/>
      <c r="FH55" s="14"/>
      <c r="FO55" s="16"/>
      <c r="FP55" s="17"/>
      <c r="FQ55" s="17"/>
      <c r="FR55" s="14"/>
      <c r="FX55" s="16"/>
      <c r="FY55" s="17"/>
      <c r="FZ55" s="17"/>
      <c r="GA55" s="14"/>
      <c r="GG55" s="16"/>
      <c r="GH55" s="17"/>
      <c r="GI55" s="17"/>
      <c r="GJ55" s="14"/>
      <c r="GP55" s="16"/>
      <c r="GQ55" s="17"/>
      <c r="GR55" s="17"/>
      <c r="GS55" s="14"/>
      <c r="GY55" s="16"/>
      <c r="GZ55" s="17"/>
      <c r="HA55" s="17"/>
      <c r="HB55" s="14"/>
      <c r="HH55" s="16"/>
      <c r="HI55" s="17"/>
      <c r="HJ55" s="17"/>
      <c r="HK55" s="14"/>
    </row>
    <row r="56" spans="18:219" ht="15.75">
      <c r="R56" s="16"/>
      <c r="U56" s="14"/>
      <c r="Y56" s="16"/>
      <c r="AB56" s="14"/>
      <c r="AH56" s="16"/>
      <c r="AK56" s="14"/>
      <c r="AQ56" s="14"/>
      <c r="AZ56" s="16"/>
      <c r="BC56" s="14"/>
      <c r="BJ56" s="16"/>
      <c r="BM56" s="14"/>
      <c r="BS56" s="16"/>
      <c r="BV56" s="14"/>
      <c r="DL56" s="16"/>
      <c r="DO56" s="14"/>
      <c r="DV56" s="16"/>
      <c r="DY56" s="14"/>
      <c r="ED56" s="16"/>
      <c r="EE56" s="17"/>
      <c r="EF56" s="17"/>
      <c r="EG56" s="14"/>
      <c r="EM56" s="16"/>
      <c r="EN56" s="17"/>
      <c r="EO56" s="17"/>
      <c r="EP56" s="14"/>
      <c r="EV56" s="16"/>
      <c r="EW56" s="17"/>
      <c r="EX56" s="14"/>
      <c r="EY56" s="14"/>
      <c r="FE56" s="16"/>
      <c r="FF56" s="17"/>
      <c r="FG56" s="17"/>
      <c r="FH56" s="14"/>
      <c r="FO56" s="16"/>
      <c r="FP56" s="17"/>
      <c r="FQ56" s="17"/>
      <c r="FR56" s="14"/>
      <c r="FX56" s="16"/>
      <c r="FY56" s="17"/>
      <c r="FZ56" s="17"/>
      <c r="GA56" s="14"/>
      <c r="GG56" s="16"/>
      <c r="GH56" s="17"/>
      <c r="GI56" s="17"/>
      <c r="GJ56" s="14"/>
      <c r="GP56" s="16"/>
      <c r="GQ56" s="17"/>
      <c r="GR56" s="17"/>
      <c r="GS56" s="14"/>
      <c r="GY56" s="16"/>
      <c r="GZ56" s="17"/>
      <c r="HA56" s="17"/>
      <c r="HB56" s="14"/>
      <c r="HH56" s="16"/>
      <c r="HI56" s="17"/>
      <c r="HJ56" s="17"/>
      <c r="HK56" s="14"/>
    </row>
    <row r="57" spans="18:219" ht="15.75">
      <c r="R57" s="16"/>
      <c r="U57" s="14"/>
      <c r="Y57" s="16"/>
      <c r="AB57" s="14"/>
      <c r="AH57" s="16"/>
      <c r="AK57" s="14"/>
      <c r="AQ57" s="14"/>
      <c r="AZ57" s="16"/>
      <c r="BC57" s="14"/>
      <c r="BJ57" s="16"/>
      <c r="BM57" s="14"/>
      <c r="BS57" s="16"/>
      <c r="BV57" s="14"/>
      <c r="DL57" s="16"/>
      <c r="DO57" s="14"/>
      <c r="DV57" s="16"/>
      <c r="DY57" s="14"/>
      <c r="ED57" s="16"/>
      <c r="EE57" s="17"/>
      <c r="EF57" s="17"/>
      <c r="EG57" s="14"/>
      <c r="EM57" s="16"/>
      <c r="EN57" s="17"/>
      <c r="EO57" s="17"/>
      <c r="EP57" s="14"/>
      <c r="EV57" s="16"/>
      <c r="EW57" s="17"/>
      <c r="EX57" s="14"/>
      <c r="EY57" s="14"/>
      <c r="FE57" s="16"/>
      <c r="FF57" s="17"/>
      <c r="FG57" s="17"/>
      <c r="FH57" s="14"/>
      <c r="FO57" s="16"/>
      <c r="FP57" s="17"/>
      <c r="FQ57" s="17"/>
      <c r="FR57" s="14"/>
      <c r="FX57" s="16"/>
      <c r="FY57" s="17"/>
      <c r="FZ57" s="17"/>
      <c r="GA57" s="14"/>
      <c r="GG57" s="16"/>
      <c r="GH57" s="17"/>
      <c r="GI57" s="17"/>
      <c r="GJ57" s="14"/>
      <c r="GP57" s="16"/>
      <c r="GQ57" s="17"/>
      <c r="GR57" s="17"/>
      <c r="GS57" s="14"/>
      <c r="GY57" s="16"/>
      <c r="GZ57" s="17"/>
      <c r="HA57" s="17"/>
      <c r="HB57" s="14"/>
      <c r="HH57" s="16"/>
      <c r="HI57" s="17"/>
      <c r="HJ57" s="17"/>
      <c r="HK57" s="14"/>
    </row>
    <row r="58" spans="18:219" ht="15.75">
      <c r="R58" s="16"/>
      <c r="U58" s="14"/>
      <c r="Y58" s="16"/>
      <c r="AB58" s="14"/>
      <c r="AH58" s="16"/>
      <c r="AK58" s="14"/>
      <c r="AQ58" s="14"/>
      <c r="AZ58" s="16"/>
      <c r="BC58" s="14"/>
      <c r="BJ58" s="16"/>
      <c r="BM58" s="14"/>
      <c r="BS58" s="16"/>
      <c r="BV58" s="14"/>
      <c r="DL58" s="16"/>
      <c r="DO58" s="14"/>
      <c r="DV58" s="16"/>
      <c r="DY58" s="14"/>
      <c r="ED58" s="16"/>
      <c r="EE58" s="17"/>
      <c r="EF58" s="17"/>
      <c r="EG58" s="14"/>
      <c r="EM58" s="16"/>
      <c r="EN58" s="17"/>
      <c r="EO58" s="17"/>
      <c r="EP58" s="14"/>
      <c r="EV58" s="16"/>
      <c r="EW58" s="17"/>
      <c r="EX58" s="14"/>
      <c r="EY58" s="14"/>
      <c r="FE58" s="16"/>
      <c r="FF58" s="17"/>
      <c r="FG58" s="17"/>
      <c r="FH58" s="14"/>
      <c r="FO58" s="16"/>
      <c r="FP58" s="17"/>
      <c r="FQ58" s="17"/>
      <c r="FR58" s="14"/>
      <c r="FX58" s="16"/>
      <c r="FY58" s="17"/>
      <c r="FZ58" s="17"/>
      <c r="GA58" s="14"/>
      <c r="GG58" s="16"/>
      <c r="GH58" s="17"/>
      <c r="GI58" s="17"/>
      <c r="GJ58" s="14"/>
      <c r="GP58" s="16"/>
      <c r="GQ58" s="17"/>
      <c r="GR58" s="17"/>
      <c r="GS58" s="14"/>
      <c r="GY58" s="16"/>
      <c r="GZ58" s="17"/>
      <c r="HA58" s="17"/>
      <c r="HB58" s="14"/>
      <c r="HH58" s="16"/>
      <c r="HI58" s="17"/>
      <c r="HJ58" s="17"/>
      <c r="HK58" s="14"/>
    </row>
    <row r="59" spans="18:219" ht="15.75">
      <c r="R59" s="16"/>
      <c r="U59" s="14"/>
      <c r="Y59" s="16"/>
      <c r="AB59" s="14"/>
      <c r="AH59" s="16"/>
      <c r="AK59" s="14"/>
      <c r="AQ59" s="14"/>
      <c r="AZ59" s="16"/>
      <c r="BC59" s="14"/>
      <c r="BJ59" s="16"/>
      <c r="BM59" s="14"/>
      <c r="BS59" s="16"/>
      <c r="BV59" s="14"/>
      <c r="DL59" s="16"/>
      <c r="DO59" s="14"/>
      <c r="DV59" s="16"/>
      <c r="DY59" s="14"/>
      <c r="ED59" s="16"/>
      <c r="EE59" s="17"/>
      <c r="EF59" s="17"/>
      <c r="EG59" s="14"/>
      <c r="EM59" s="16"/>
      <c r="EN59" s="17"/>
      <c r="EO59" s="17"/>
      <c r="EP59" s="14"/>
      <c r="EV59" s="16"/>
      <c r="EW59" s="17"/>
      <c r="EX59" s="14"/>
      <c r="EY59" s="14"/>
      <c r="FE59" s="16"/>
      <c r="FF59" s="17"/>
      <c r="FG59" s="17"/>
      <c r="FH59" s="14"/>
      <c r="FO59" s="16"/>
      <c r="FP59" s="17"/>
      <c r="FQ59" s="17"/>
      <c r="FR59" s="14"/>
      <c r="FX59" s="16"/>
      <c r="FY59" s="17"/>
      <c r="FZ59" s="17"/>
      <c r="GA59" s="14"/>
      <c r="GG59" s="16"/>
      <c r="GH59" s="17"/>
      <c r="GI59" s="17"/>
      <c r="GJ59" s="14"/>
      <c r="GP59" s="16"/>
      <c r="GQ59" s="17"/>
      <c r="GR59" s="17"/>
      <c r="GS59" s="14"/>
      <c r="GY59" s="16"/>
      <c r="GZ59" s="17"/>
      <c r="HA59" s="17"/>
      <c r="HB59" s="14"/>
      <c r="HH59" s="16"/>
      <c r="HI59" s="17"/>
      <c r="HJ59" s="17"/>
      <c r="HK59" s="14"/>
    </row>
    <row r="60" spans="18:219" ht="15.75">
      <c r="R60" s="16"/>
      <c r="U60" s="14"/>
      <c r="Y60" s="16"/>
      <c r="AB60" s="14"/>
      <c r="AH60" s="16"/>
      <c r="AK60" s="14"/>
      <c r="AQ60" s="14"/>
      <c r="AZ60" s="16"/>
      <c r="BC60" s="14"/>
      <c r="BJ60" s="16"/>
      <c r="BM60" s="14"/>
      <c r="BS60" s="16"/>
      <c r="BV60" s="14"/>
      <c r="DL60" s="16"/>
      <c r="DO60" s="14"/>
      <c r="DV60" s="16"/>
      <c r="DY60" s="14"/>
      <c r="ED60" s="16"/>
      <c r="EE60" s="17"/>
      <c r="EF60" s="17"/>
      <c r="EG60" s="14"/>
      <c r="EM60" s="16"/>
      <c r="EN60" s="17"/>
      <c r="EO60" s="14"/>
      <c r="EP60" s="14"/>
      <c r="EV60" s="16"/>
      <c r="EW60" s="17"/>
      <c r="EX60" s="14"/>
      <c r="EY60" s="14"/>
      <c r="FE60" s="16"/>
      <c r="FF60" s="17"/>
      <c r="FG60" s="17"/>
      <c r="FH60" s="14"/>
      <c r="FO60" s="16"/>
      <c r="FP60" s="17"/>
      <c r="FQ60" s="17"/>
      <c r="FR60" s="14"/>
      <c r="FX60" s="16"/>
      <c r="FY60" s="17"/>
      <c r="FZ60" s="17"/>
      <c r="GA60" s="14"/>
      <c r="GG60" s="16"/>
      <c r="GH60" s="17"/>
      <c r="GI60" s="17"/>
      <c r="GJ60" s="14"/>
      <c r="GP60" s="16"/>
      <c r="GQ60" s="17"/>
      <c r="GR60" s="17"/>
      <c r="GS60" s="14"/>
      <c r="GY60" s="16"/>
      <c r="GZ60" s="17"/>
      <c r="HA60" s="17"/>
      <c r="HB60" s="14"/>
      <c r="HH60" s="16"/>
      <c r="HI60" s="17"/>
      <c r="HJ60" s="17"/>
      <c r="HK60" s="14"/>
    </row>
    <row r="61" spans="18:219" ht="15.75">
      <c r="R61" s="16"/>
      <c r="U61" s="14"/>
      <c r="Y61" s="16"/>
      <c r="AB61" s="14"/>
      <c r="AH61" s="16"/>
      <c r="AK61" s="14"/>
      <c r="AQ61" s="14"/>
      <c r="AZ61" s="16"/>
      <c r="BC61" s="14"/>
      <c r="BJ61" s="16"/>
      <c r="BM61" s="14"/>
      <c r="BS61" s="16"/>
      <c r="BV61" s="14"/>
      <c r="DO61" s="14"/>
      <c r="DV61" s="16"/>
      <c r="DY61" s="14"/>
      <c r="EE61" s="17"/>
      <c r="EF61" s="17"/>
      <c r="EM61" s="16"/>
      <c r="EN61" s="17"/>
      <c r="EO61" s="14"/>
      <c r="EP61" s="14"/>
      <c r="EV61" s="16"/>
      <c r="EW61" s="17"/>
      <c r="EX61" s="14"/>
      <c r="EY61" s="14"/>
      <c r="FE61" s="16"/>
      <c r="FF61" s="17"/>
      <c r="FG61" s="17"/>
      <c r="FH61" s="14"/>
      <c r="FO61" s="16"/>
      <c r="FP61" s="17"/>
      <c r="FQ61" s="17"/>
      <c r="FR61" s="14"/>
      <c r="FX61" s="16"/>
      <c r="FY61" s="17"/>
      <c r="FZ61" s="17"/>
      <c r="GA61" s="14"/>
      <c r="GG61" s="16"/>
      <c r="GH61" s="17"/>
      <c r="GI61" s="17"/>
      <c r="GJ61" s="14"/>
      <c r="GP61" s="16"/>
      <c r="GQ61" s="17"/>
      <c r="GR61" s="17"/>
      <c r="GS61" s="14"/>
      <c r="GY61" s="16"/>
      <c r="GZ61" s="17"/>
      <c r="HA61" s="17"/>
      <c r="HB61" s="14"/>
      <c r="HH61" s="16"/>
      <c r="HI61" s="17"/>
      <c r="HJ61" s="17"/>
      <c r="HK61" s="14"/>
    </row>
    <row r="62" spans="18:219" ht="15.75">
      <c r="R62" s="16"/>
      <c r="U62" s="14"/>
      <c r="Y62" s="16"/>
      <c r="AB62" s="14"/>
      <c r="AH62" s="16"/>
      <c r="AK62" s="14"/>
      <c r="AQ62" s="14"/>
      <c r="AZ62" s="16"/>
      <c r="BC62" s="14"/>
      <c r="BJ62" s="16"/>
      <c r="BM62" s="14"/>
      <c r="BS62" s="16"/>
      <c r="BV62" s="14"/>
      <c r="DO62" s="14"/>
      <c r="DV62" s="16"/>
      <c r="DY62" s="14"/>
      <c r="EE62" s="17"/>
      <c r="EF62" s="17"/>
      <c r="EM62" s="16"/>
      <c r="EN62" s="17"/>
      <c r="EO62" s="14"/>
      <c r="EP62" s="14"/>
      <c r="EV62" s="16"/>
      <c r="EW62" s="17"/>
      <c r="EX62" s="14"/>
      <c r="EY62" s="14"/>
      <c r="FE62" s="16"/>
      <c r="FF62" s="17"/>
      <c r="FG62" s="17"/>
      <c r="FH62" s="14"/>
      <c r="FO62" s="16"/>
      <c r="FP62" s="17"/>
      <c r="FQ62" s="17"/>
      <c r="FR62" s="14"/>
      <c r="FX62" s="16"/>
      <c r="FY62" s="17"/>
      <c r="FZ62" s="17"/>
      <c r="GA62" s="14"/>
      <c r="GG62" s="16"/>
      <c r="GH62" s="17"/>
      <c r="GI62" s="17"/>
      <c r="GJ62" s="14"/>
      <c r="GP62" s="16"/>
      <c r="GQ62" s="17"/>
      <c r="GR62" s="17"/>
      <c r="GS62" s="14"/>
      <c r="GY62" s="16"/>
      <c r="GZ62" s="17"/>
      <c r="HA62" s="17"/>
      <c r="HB62" s="14"/>
      <c r="HH62" s="16"/>
      <c r="HI62" s="17"/>
      <c r="HJ62" s="17"/>
      <c r="HK62" s="14"/>
    </row>
    <row r="63" spans="18:219" ht="15.75">
      <c r="R63" s="16"/>
      <c r="U63" s="14"/>
      <c r="Y63" s="16"/>
      <c r="AB63" s="14"/>
      <c r="AH63" s="16"/>
      <c r="AK63" s="14"/>
      <c r="AQ63" s="14"/>
      <c r="AZ63" s="16"/>
      <c r="BC63" s="14"/>
      <c r="BJ63" s="16"/>
      <c r="BM63" s="14"/>
      <c r="BS63" s="16"/>
      <c r="BV63" s="14"/>
      <c r="DO63" s="14"/>
      <c r="DV63" s="16"/>
      <c r="DY63" s="14"/>
      <c r="EE63" s="17"/>
      <c r="EF63" s="17"/>
      <c r="EM63" s="16"/>
      <c r="EN63" s="17"/>
      <c r="EO63" s="14"/>
      <c r="EP63" s="14"/>
      <c r="EV63" s="16"/>
      <c r="EW63" s="17"/>
      <c r="EX63" s="14"/>
      <c r="EY63" s="14"/>
      <c r="FE63" s="16"/>
      <c r="FF63" s="17"/>
      <c r="FG63" s="17"/>
      <c r="FH63" s="14"/>
      <c r="FO63" s="16"/>
      <c r="FP63" s="17"/>
      <c r="FQ63" s="17"/>
      <c r="FR63" s="14"/>
      <c r="FX63" s="16"/>
      <c r="FY63" s="17"/>
      <c r="FZ63" s="17"/>
      <c r="GA63" s="14"/>
      <c r="GG63" s="16"/>
      <c r="GH63" s="17"/>
      <c r="GI63" s="17"/>
      <c r="GJ63" s="14"/>
      <c r="GP63" s="16"/>
      <c r="GQ63" s="17"/>
      <c r="GR63" s="17"/>
      <c r="GS63" s="14"/>
      <c r="GY63" s="16"/>
      <c r="GZ63" s="17"/>
      <c r="HA63" s="17"/>
      <c r="HB63" s="14"/>
      <c r="HH63" s="16"/>
      <c r="HI63" s="17"/>
      <c r="HJ63" s="17"/>
      <c r="HK63" s="14"/>
    </row>
    <row r="64" spans="18:219" ht="15.75">
      <c r="R64" s="16"/>
      <c r="U64" s="14"/>
      <c r="Y64" s="16"/>
      <c r="AB64" s="14"/>
      <c r="AH64" s="16"/>
      <c r="AK64" s="14"/>
      <c r="AQ64" s="14"/>
      <c r="AZ64" s="16"/>
      <c r="BC64" s="14"/>
      <c r="BJ64" s="16"/>
      <c r="BM64" s="14"/>
      <c r="BS64" s="16"/>
      <c r="BV64" s="14"/>
      <c r="DO64" s="14"/>
      <c r="DV64" s="16"/>
      <c r="DY64" s="14"/>
      <c r="EE64" s="17"/>
      <c r="EF64" s="17"/>
      <c r="EM64" s="16"/>
      <c r="EN64" s="17"/>
      <c r="EO64" s="14"/>
      <c r="EP64" s="14"/>
      <c r="EV64" s="16"/>
      <c r="EW64" s="17"/>
      <c r="EX64" s="14"/>
      <c r="EY64" s="14"/>
      <c r="FE64" s="16"/>
      <c r="FF64" s="17"/>
      <c r="FG64" s="17"/>
      <c r="FH64" s="14"/>
      <c r="FO64" s="16"/>
      <c r="FP64" s="17"/>
      <c r="FQ64" s="17"/>
      <c r="FR64" s="14"/>
      <c r="FX64" s="16"/>
      <c r="FY64" s="17"/>
      <c r="FZ64" s="17"/>
      <c r="GA64" s="14"/>
      <c r="GG64" s="16"/>
      <c r="GH64" s="17"/>
      <c r="GI64" s="17"/>
      <c r="GJ64" s="14"/>
      <c r="GP64" s="16"/>
      <c r="GQ64" s="17"/>
      <c r="GR64" s="17"/>
      <c r="GS64" s="14"/>
      <c r="GY64" s="16"/>
      <c r="GZ64" s="17"/>
      <c r="HA64" s="17"/>
      <c r="HB64" s="14"/>
      <c r="HH64" s="16"/>
      <c r="HI64" s="17"/>
      <c r="HJ64" s="17"/>
      <c r="HK64" s="14"/>
    </row>
    <row r="65" spans="18:219" ht="15.75">
      <c r="R65" s="16"/>
      <c r="U65" s="14"/>
      <c r="Y65" s="16"/>
      <c r="AB65" s="14"/>
      <c r="AH65" s="16"/>
      <c r="AK65" s="14"/>
      <c r="AQ65" s="14"/>
      <c r="AZ65" s="16"/>
      <c r="BC65" s="14"/>
      <c r="BJ65" s="16"/>
      <c r="BM65" s="14"/>
      <c r="BS65" s="16"/>
      <c r="BV65" s="14"/>
      <c r="DO65" s="14"/>
      <c r="DV65" s="16"/>
      <c r="DY65" s="14"/>
      <c r="EE65" s="17"/>
      <c r="EF65" s="17"/>
      <c r="EM65" s="16"/>
      <c r="EN65" s="17"/>
      <c r="EO65" s="14"/>
      <c r="EP65" s="14"/>
      <c r="EV65" s="16"/>
      <c r="EW65" s="17"/>
      <c r="EX65" s="14"/>
      <c r="EY65" s="14"/>
      <c r="FE65" s="16"/>
      <c r="FF65" s="17"/>
      <c r="FG65" s="17"/>
      <c r="FH65" s="14"/>
      <c r="FO65" s="16"/>
      <c r="FP65" s="17"/>
      <c r="FQ65" s="17"/>
      <c r="FR65" s="14"/>
      <c r="FX65" s="16"/>
      <c r="FY65" s="17"/>
      <c r="FZ65" s="17"/>
      <c r="GA65" s="14"/>
      <c r="GG65" s="16"/>
      <c r="GH65" s="17"/>
      <c r="GI65" s="17"/>
      <c r="GJ65" s="14"/>
      <c r="GP65" s="16"/>
      <c r="GQ65" s="17"/>
      <c r="GR65" s="17"/>
      <c r="GS65" s="14"/>
      <c r="GY65" s="16"/>
      <c r="GZ65" s="17"/>
      <c r="HA65" s="17"/>
      <c r="HB65" s="14"/>
      <c r="HH65" s="16"/>
      <c r="HI65" s="17"/>
      <c r="HJ65" s="17"/>
      <c r="HK65" s="14"/>
    </row>
    <row r="66" spans="18:219" ht="15.75">
      <c r="R66" s="16"/>
      <c r="U66" s="14"/>
      <c r="Y66" s="16"/>
      <c r="AB66" s="14"/>
      <c r="AH66" s="16"/>
      <c r="AK66" s="14"/>
      <c r="AQ66" s="14"/>
      <c r="AZ66" s="16"/>
      <c r="BC66" s="14"/>
      <c r="BJ66" s="16"/>
      <c r="BM66" s="14"/>
      <c r="BS66" s="16"/>
      <c r="BV66" s="14"/>
      <c r="DO66" s="14"/>
      <c r="DV66" s="16"/>
      <c r="DY66" s="14"/>
      <c r="EE66" s="17"/>
      <c r="EF66" s="17"/>
      <c r="EM66" s="16"/>
      <c r="EN66" s="17"/>
      <c r="EO66" s="14"/>
      <c r="EP66" s="14"/>
      <c r="EV66" s="16"/>
      <c r="EW66" s="17"/>
      <c r="EX66" s="14"/>
      <c r="EY66" s="14"/>
      <c r="FE66" s="16"/>
      <c r="FF66" s="17"/>
      <c r="FG66" s="17"/>
      <c r="FH66" s="14"/>
      <c r="FO66" s="16"/>
      <c r="FP66" s="17"/>
      <c r="FQ66" s="17"/>
      <c r="FR66" s="14"/>
      <c r="FX66" s="16"/>
      <c r="FY66" s="17"/>
      <c r="FZ66" s="17"/>
      <c r="GA66" s="14"/>
      <c r="GG66" s="16"/>
      <c r="GH66" s="17"/>
      <c r="GI66" s="17"/>
      <c r="GJ66" s="14"/>
      <c r="GP66" s="16"/>
      <c r="GQ66" s="17"/>
      <c r="GR66" s="17"/>
      <c r="GS66" s="14"/>
      <c r="GY66" s="16"/>
      <c r="GZ66" s="17"/>
      <c r="HA66" s="17"/>
      <c r="HB66" s="14"/>
      <c r="HH66" s="16"/>
      <c r="HI66" s="17"/>
      <c r="HJ66" s="17"/>
      <c r="HK66" s="14"/>
    </row>
    <row r="67" spans="18:219" ht="15.75">
      <c r="R67" s="16"/>
      <c r="U67" s="14"/>
      <c r="Y67" s="16"/>
      <c r="AB67" s="14"/>
      <c r="AH67" s="16"/>
      <c r="AK67" s="14"/>
      <c r="AQ67" s="14"/>
      <c r="AZ67" s="16"/>
      <c r="BC67" s="14"/>
      <c r="BJ67" s="16"/>
      <c r="BM67" s="14"/>
      <c r="BS67" s="16"/>
      <c r="BV67" s="14"/>
      <c r="DO67" s="14"/>
      <c r="DV67" s="16"/>
      <c r="DY67" s="14"/>
      <c r="EE67" s="17"/>
      <c r="EF67" s="17"/>
      <c r="EM67" s="16"/>
      <c r="EN67" s="17"/>
      <c r="EO67" s="14"/>
      <c r="EP67" s="14"/>
      <c r="EV67" s="16"/>
      <c r="EW67" s="17"/>
      <c r="EX67" s="14"/>
      <c r="EY67" s="14"/>
      <c r="FE67" s="16"/>
      <c r="FF67" s="17"/>
      <c r="FG67" s="17"/>
      <c r="FH67" s="14"/>
      <c r="FO67" s="16"/>
      <c r="FP67" s="17"/>
      <c r="FQ67" s="17"/>
      <c r="FR67" s="14"/>
      <c r="FX67" s="16"/>
      <c r="FY67" s="17"/>
      <c r="FZ67" s="17"/>
      <c r="GA67" s="14"/>
      <c r="GG67" s="16"/>
      <c r="GH67" s="17"/>
      <c r="GI67" s="17"/>
      <c r="GJ67" s="14"/>
      <c r="GP67" s="16"/>
      <c r="GQ67" s="17"/>
      <c r="GR67" s="17"/>
      <c r="GS67" s="14"/>
      <c r="GY67" s="16"/>
      <c r="GZ67" s="17"/>
      <c r="HA67" s="17"/>
      <c r="HB67" s="14"/>
      <c r="HH67" s="16"/>
      <c r="HI67" s="17"/>
      <c r="HJ67" s="17"/>
      <c r="HK67" s="14"/>
    </row>
    <row r="68" spans="18:219" ht="15.75">
      <c r="R68" s="16"/>
      <c r="U68" s="14"/>
      <c r="Y68" s="16"/>
      <c r="AB68" s="14"/>
      <c r="AH68" s="16"/>
      <c r="AK68" s="14"/>
      <c r="AQ68" s="14"/>
      <c r="AZ68" s="16"/>
      <c r="BC68" s="14"/>
      <c r="BJ68" s="16"/>
      <c r="BM68" s="14"/>
      <c r="BS68" s="16"/>
      <c r="BV68" s="14"/>
      <c r="DV68" s="16"/>
      <c r="DY68" s="14"/>
      <c r="EE68" s="17"/>
      <c r="EF68" s="17"/>
      <c r="EM68" s="16"/>
      <c r="EN68" s="17"/>
      <c r="EO68" s="14"/>
      <c r="EP68" s="14"/>
      <c r="EV68" s="16"/>
      <c r="EW68" s="17"/>
      <c r="EX68" s="14"/>
      <c r="EY68" s="14"/>
      <c r="FE68" s="16"/>
      <c r="FF68" s="17"/>
      <c r="FG68" s="17"/>
      <c r="FH68" s="14"/>
      <c r="FO68" s="16"/>
      <c r="FP68" s="17"/>
      <c r="FQ68" s="17"/>
      <c r="FR68" s="14"/>
      <c r="FX68" s="16"/>
      <c r="FY68" s="17"/>
      <c r="FZ68" s="17"/>
      <c r="GA68" s="14"/>
      <c r="GG68" s="16"/>
      <c r="GH68" s="17"/>
      <c r="GI68" s="17"/>
      <c r="GJ68" s="14"/>
      <c r="GP68" s="16"/>
      <c r="GQ68" s="17"/>
      <c r="GR68" s="17"/>
      <c r="GS68" s="14"/>
      <c r="GY68" s="16"/>
      <c r="GZ68" s="17"/>
      <c r="HA68" s="17"/>
      <c r="HB68" s="14"/>
      <c r="HH68" s="16"/>
      <c r="HI68" s="17"/>
      <c r="HJ68" s="17"/>
      <c r="HK68" s="14"/>
    </row>
    <row r="69" spans="18:219" ht="15.75">
      <c r="R69" s="16"/>
      <c r="U69" s="14"/>
      <c r="Y69" s="16"/>
      <c r="AB69" s="14"/>
      <c r="AH69" s="16"/>
      <c r="AK69" s="14"/>
      <c r="AQ69" s="14"/>
      <c r="AZ69" s="16"/>
      <c r="BC69" s="14"/>
      <c r="BJ69" s="16"/>
      <c r="BM69" s="14"/>
      <c r="BS69" s="16"/>
      <c r="BV69" s="14"/>
      <c r="DV69" s="16"/>
      <c r="DY69" s="14"/>
      <c r="EE69" s="17"/>
      <c r="EF69" s="17"/>
      <c r="EM69" s="16"/>
      <c r="EN69" s="17"/>
      <c r="EO69" s="14"/>
      <c r="EP69" s="14"/>
      <c r="EV69" s="16"/>
      <c r="EW69" s="17"/>
      <c r="EX69" s="14"/>
      <c r="EY69" s="14"/>
      <c r="FE69" s="16"/>
      <c r="FF69" s="17"/>
      <c r="FG69" s="17"/>
      <c r="FH69" s="14"/>
      <c r="FO69" s="16"/>
      <c r="FP69" s="17"/>
      <c r="FQ69" s="17"/>
      <c r="FR69" s="14"/>
      <c r="FX69" s="16"/>
      <c r="FY69" s="17"/>
      <c r="FZ69" s="17"/>
      <c r="GA69" s="14"/>
      <c r="GG69" s="16"/>
      <c r="GH69" s="17"/>
      <c r="GI69" s="17"/>
      <c r="GJ69" s="14"/>
      <c r="GP69" s="16"/>
      <c r="GQ69" s="17"/>
      <c r="GR69" s="17"/>
      <c r="GS69" s="14"/>
      <c r="GY69" s="16"/>
      <c r="GZ69" s="17"/>
      <c r="HA69" s="17"/>
      <c r="HB69" s="14"/>
      <c r="HH69" s="16"/>
      <c r="HI69" s="17"/>
      <c r="HJ69" s="17"/>
      <c r="HK69" s="14"/>
    </row>
    <row r="70" spans="18:219" ht="15.75">
      <c r="R70" s="16"/>
      <c r="U70" s="14"/>
      <c r="Y70" s="16"/>
      <c r="AB70" s="14"/>
      <c r="AH70" s="16"/>
      <c r="AK70" s="14"/>
      <c r="AQ70" s="14"/>
      <c r="AZ70" s="16"/>
      <c r="BC70" s="14"/>
      <c r="BJ70" s="16"/>
      <c r="BM70" s="14"/>
      <c r="BS70" s="16"/>
      <c r="BV70" s="14"/>
      <c r="DV70" s="16"/>
      <c r="DY70" s="14"/>
      <c r="EE70" s="17"/>
      <c r="EF70" s="17"/>
      <c r="EM70" s="16"/>
      <c r="EN70" s="17"/>
      <c r="EO70" s="14"/>
      <c r="EP70" s="14"/>
      <c r="EV70" s="16"/>
      <c r="EW70" s="17"/>
      <c r="EX70" s="14"/>
      <c r="EY70" s="14"/>
      <c r="FE70" s="16"/>
      <c r="FF70" s="17"/>
      <c r="FG70" s="17"/>
      <c r="FH70" s="14"/>
      <c r="FO70" s="16"/>
      <c r="FP70" s="17"/>
      <c r="FQ70" s="17"/>
      <c r="FR70" s="14"/>
      <c r="FX70" s="16"/>
      <c r="FY70" s="17"/>
      <c r="FZ70" s="17"/>
      <c r="GA70" s="14"/>
      <c r="GG70" s="16"/>
      <c r="GH70" s="17"/>
      <c r="GI70" s="17"/>
      <c r="GJ70" s="14"/>
      <c r="GP70" s="16"/>
      <c r="GQ70" s="17"/>
      <c r="GR70" s="17"/>
      <c r="GS70" s="14"/>
      <c r="GY70" s="16"/>
      <c r="GZ70" s="17"/>
      <c r="HA70" s="17"/>
      <c r="HB70" s="14"/>
      <c r="HH70" s="16"/>
      <c r="HI70" s="17"/>
      <c r="HJ70" s="17"/>
      <c r="HK70" s="14"/>
    </row>
    <row r="71" spans="18:219" ht="15.75">
      <c r="R71" s="16"/>
      <c r="U71" s="14"/>
      <c r="Y71" s="16"/>
      <c r="AB71" s="14"/>
      <c r="AH71" s="16"/>
      <c r="AK71" s="14"/>
      <c r="AQ71" s="14"/>
      <c r="AZ71" s="16"/>
      <c r="BC71" s="14"/>
      <c r="BJ71" s="16"/>
      <c r="BM71" s="14"/>
      <c r="BS71" s="16"/>
      <c r="BV71" s="14"/>
      <c r="DV71" s="16"/>
      <c r="DY71" s="14"/>
      <c r="EE71" s="17"/>
      <c r="EF71" s="17"/>
      <c r="EM71" s="16"/>
      <c r="EN71" s="14"/>
      <c r="EO71" s="14"/>
      <c r="EP71" s="14"/>
      <c r="EV71" s="16"/>
      <c r="EW71" s="17"/>
      <c r="EX71" s="14"/>
      <c r="EY71" s="14"/>
      <c r="FE71" s="16"/>
      <c r="FF71" s="17"/>
      <c r="FG71" s="17"/>
      <c r="FH71" s="14"/>
      <c r="FO71" s="16"/>
      <c r="FP71" s="17"/>
      <c r="FQ71" s="17"/>
      <c r="FR71" s="14"/>
      <c r="FX71" s="16"/>
      <c r="FY71" s="17"/>
      <c r="FZ71" s="17"/>
      <c r="GA71" s="14"/>
      <c r="GG71" s="16"/>
      <c r="GH71" s="17"/>
      <c r="GI71" s="17"/>
      <c r="GJ71" s="14"/>
      <c r="GP71" s="16"/>
      <c r="GQ71" s="17"/>
      <c r="GR71" s="17"/>
      <c r="GS71" s="14"/>
      <c r="GY71" s="16"/>
      <c r="GZ71" s="17"/>
      <c r="HA71" s="17"/>
      <c r="HB71" s="14"/>
      <c r="HH71" s="16"/>
      <c r="HI71" s="17"/>
      <c r="HJ71" s="17"/>
      <c r="HK71" s="14"/>
    </row>
    <row r="72" spans="18:219" ht="15.75">
      <c r="R72" s="16"/>
      <c r="U72" s="14"/>
      <c r="Y72" s="16"/>
      <c r="AB72" s="14"/>
      <c r="AH72" s="16"/>
      <c r="AK72" s="14"/>
      <c r="AQ72" s="14"/>
      <c r="AZ72" s="16"/>
      <c r="BC72" s="14"/>
      <c r="BJ72" s="16"/>
      <c r="BM72" s="14"/>
      <c r="BS72" s="16"/>
      <c r="BV72" s="14"/>
      <c r="DV72" s="16"/>
      <c r="DY72" s="14"/>
      <c r="EE72" s="17"/>
      <c r="EF72" s="17"/>
      <c r="EM72" s="16"/>
      <c r="EN72" s="14"/>
      <c r="EO72" s="14"/>
      <c r="EP72" s="14"/>
      <c r="EV72" s="16"/>
      <c r="EW72" s="17"/>
      <c r="EX72" s="14"/>
      <c r="EY72" s="14"/>
      <c r="FE72" s="16"/>
      <c r="FF72" s="17"/>
      <c r="FG72" s="17"/>
      <c r="FH72" s="14"/>
      <c r="FO72" s="16"/>
      <c r="FP72" s="17"/>
      <c r="FQ72" s="17"/>
      <c r="FR72" s="14"/>
      <c r="FX72" s="16"/>
      <c r="FY72" s="17"/>
      <c r="FZ72" s="17"/>
      <c r="GA72" s="14"/>
      <c r="GG72" s="16"/>
      <c r="GH72" s="17"/>
      <c r="GI72" s="17"/>
      <c r="GJ72" s="14"/>
      <c r="GP72" s="16"/>
      <c r="GQ72" s="17"/>
      <c r="GR72" s="17"/>
      <c r="GS72" s="14"/>
      <c r="GY72" s="16"/>
      <c r="GZ72" s="17"/>
      <c r="HA72" s="17"/>
      <c r="HB72" s="14"/>
      <c r="HH72" s="16"/>
      <c r="HI72" s="17"/>
      <c r="HJ72" s="17"/>
      <c r="HK72" s="14"/>
    </row>
    <row r="73" spans="18:219" ht="15.75">
      <c r="R73" s="16"/>
      <c r="U73" s="14"/>
      <c r="Y73" s="16"/>
      <c r="AB73" s="14"/>
      <c r="AH73" s="16"/>
      <c r="AK73" s="14"/>
      <c r="AQ73" s="14"/>
      <c r="AZ73" s="16"/>
      <c r="BC73" s="14"/>
      <c r="BJ73" s="16"/>
      <c r="BM73" s="14"/>
      <c r="BS73" s="16"/>
      <c r="BV73" s="14"/>
      <c r="DV73" s="16"/>
      <c r="DY73" s="14"/>
      <c r="EE73" s="17"/>
      <c r="EF73" s="17"/>
      <c r="EM73" s="16"/>
      <c r="EN73" s="14"/>
      <c r="EO73" s="14"/>
      <c r="EP73" s="14"/>
      <c r="EV73" s="16"/>
      <c r="EW73" s="17"/>
      <c r="EX73" s="14"/>
      <c r="EY73" s="14"/>
      <c r="FE73" s="16"/>
      <c r="FF73" s="17"/>
      <c r="FG73" s="17"/>
      <c r="FH73" s="14"/>
      <c r="FO73" s="16"/>
      <c r="FP73" s="17"/>
      <c r="FQ73" s="17"/>
      <c r="FR73" s="14"/>
      <c r="FX73" s="16"/>
      <c r="FY73" s="17"/>
      <c r="FZ73" s="17"/>
      <c r="GA73" s="14"/>
      <c r="GG73" s="16"/>
      <c r="GH73" s="17"/>
      <c r="GI73" s="17"/>
      <c r="GJ73" s="14"/>
      <c r="GP73" s="16"/>
      <c r="GQ73" s="17"/>
      <c r="GR73" s="17"/>
      <c r="GS73" s="14"/>
      <c r="GY73" s="16"/>
      <c r="GZ73" s="17"/>
      <c r="HA73" s="17"/>
      <c r="HB73" s="14"/>
      <c r="HH73" s="16"/>
      <c r="HI73" s="17"/>
      <c r="HJ73" s="17"/>
      <c r="HK73" s="14"/>
    </row>
    <row r="74" spans="18:219" ht="15.75">
      <c r="R74" s="16"/>
      <c r="U74" s="14"/>
      <c r="Y74" s="16"/>
      <c r="AB74" s="14"/>
      <c r="AH74" s="16"/>
      <c r="AK74" s="14"/>
      <c r="AQ74" s="14"/>
      <c r="AZ74" s="16"/>
      <c r="BC74" s="14"/>
      <c r="BJ74" s="16"/>
      <c r="BM74" s="14"/>
      <c r="BS74" s="16"/>
      <c r="BV74" s="14"/>
      <c r="DV74" s="16"/>
      <c r="DY74" s="14"/>
      <c r="EE74" s="17"/>
      <c r="EF74" s="17"/>
      <c r="EM74" s="16"/>
      <c r="EN74" s="14"/>
      <c r="EO74" s="14"/>
      <c r="EP74" s="14"/>
      <c r="EV74" s="16"/>
      <c r="EW74" s="17"/>
      <c r="EX74" s="14"/>
      <c r="EY74" s="14"/>
      <c r="FE74" s="16"/>
      <c r="FF74" s="17"/>
      <c r="FG74" s="17"/>
      <c r="FH74" s="14"/>
      <c r="FO74" s="16"/>
      <c r="FP74" s="17"/>
      <c r="FQ74" s="17"/>
      <c r="FR74" s="14"/>
      <c r="FX74" s="16"/>
      <c r="FY74" s="17"/>
      <c r="FZ74" s="17"/>
      <c r="GA74" s="14"/>
      <c r="GG74" s="16"/>
      <c r="GH74" s="17"/>
      <c r="GI74" s="17"/>
      <c r="GJ74" s="14"/>
      <c r="GP74" s="16"/>
      <c r="GQ74" s="17"/>
      <c r="GR74" s="17"/>
      <c r="GS74" s="14"/>
      <c r="GY74" s="16"/>
      <c r="GZ74" s="17"/>
      <c r="HA74" s="17"/>
      <c r="HB74" s="14"/>
      <c r="HH74" s="16"/>
      <c r="HI74" s="17"/>
      <c r="HJ74" s="17"/>
      <c r="HK74" s="14"/>
    </row>
    <row r="75" spans="18:219" ht="15.75">
      <c r="R75" s="16"/>
      <c r="U75" s="14"/>
      <c r="Y75" s="16"/>
      <c r="AB75" s="14"/>
      <c r="AH75" s="16"/>
      <c r="AK75" s="14"/>
      <c r="AQ75" s="14"/>
      <c r="AZ75" s="16"/>
      <c r="BC75" s="14"/>
      <c r="BJ75" s="16"/>
      <c r="BM75" s="14"/>
      <c r="BS75" s="16"/>
      <c r="BV75" s="14"/>
      <c r="DV75" s="16"/>
      <c r="DY75" s="14"/>
      <c r="EE75" s="17"/>
      <c r="EF75" s="17"/>
      <c r="EM75" s="16"/>
      <c r="EN75" s="14"/>
      <c r="EO75" s="14"/>
      <c r="EP75" s="14"/>
      <c r="EV75" s="16"/>
      <c r="EW75" s="17"/>
      <c r="EX75" s="14"/>
      <c r="EY75" s="14"/>
      <c r="FE75" s="16"/>
      <c r="FF75" s="17"/>
      <c r="FG75" s="17"/>
      <c r="FH75" s="14"/>
      <c r="FO75" s="16"/>
      <c r="FP75" s="17"/>
      <c r="FQ75" s="17"/>
      <c r="FR75" s="14"/>
      <c r="FX75" s="16"/>
      <c r="FY75" s="17"/>
      <c r="FZ75" s="17"/>
      <c r="GA75" s="14"/>
      <c r="GG75" s="16"/>
      <c r="GH75" s="17"/>
      <c r="GI75" s="17"/>
      <c r="GJ75" s="14"/>
      <c r="GP75" s="16"/>
      <c r="GQ75" s="17"/>
      <c r="GR75" s="17"/>
      <c r="GS75" s="14"/>
      <c r="GY75" s="16"/>
      <c r="GZ75" s="17"/>
      <c r="HA75" s="17"/>
      <c r="HB75" s="14"/>
      <c r="HH75" s="16"/>
      <c r="HI75" s="17"/>
      <c r="HJ75" s="17"/>
      <c r="HK75" s="14"/>
    </row>
    <row r="76" spans="18:219" ht="15.75">
      <c r="R76" s="16"/>
      <c r="U76" s="14"/>
      <c r="Y76" s="16"/>
      <c r="AB76" s="14"/>
      <c r="AH76" s="16"/>
      <c r="AK76" s="14"/>
      <c r="AQ76" s="14"/>
      <c r="AZ76" s="16"/>
      <c r="BC76" s="14"/>
      <c r="BJ76" s="16"/>
      <c r="BM76" s="14"/>
      <c r="BS76" s="16"/>
      <c r="BV76" s="14"/>
      <c r="DV76" s="16"/>
      <c r="DY76" s="14"/>
      <c r="EE76" s="17"/>
      <c r="EF76" s="17"/>
      <c r="EM76" s="16"/>
      <c r="EN76" s="14"/>
      <c r="EO76" s="14"/>
      <c r="EP76" s="14"/>
      <c r="EV76" s="16"/>
      <c r="EW76" s="17"/>
      <c r="EX76" s="14"/>
      <c r="EY76" s="14"/>
      <c r="FE76" s="16"/>
      <c r="FF76" s="17"/>
      <c r="FG76" s="17"/>
      <c r="FH76" s="14"/>
      <c r="FO76" s="16"/>
      <c r="FP76" s="17"/>
      <c r="FQ76" s="17"/>
      <c r="FR76" s="14"/>
      <c r="FX76" s="16"/>
      <c r="FY76" s="17"/>
      <c r="FZ76" s="17"/>
      <c r="GA76" s="14"/>
      <c r="GG76" s="16"/>
      <c r="GH76" s="17"/>
      <c r="GI76" s="17"/>
      <c r="GJ76" s="14"/>
      <c r="GP76" s="16"/>
      <c r="GQ76" s="17"/>
      <c r="GR76" s="17"/>
      <c r="GS76" s="14"/>
      <c r="GY76" s="16"/>
      <c r="GZ76" s="17"/>
      <c r="HA76" s="17"/>
      <c r="HB76" s="14"/>
      <c r="HH76" s="16"/>
      <c r="HI76" s="17"/>
      <c r="HJ76" s="17"/>
      <c r="HK76" s="14"/>
    </row>
    <row r="77" spans="18:219" ht="15.75">
      <c r="R77" s="16"/>
      <c r="U77" s="14"/>
      <c r="AB77" s="14"/>
      <c r="AH77" s="16"/>
      <c r="AK77" s="14"/>
      <c r="AQ77" s="14"/>
      <c r="AZ77" s="16"/>
      <c r="BC77" s="14"/>
      <c r="BJ77" s="16"/>
      <c r="BM77" s="14"/>
      <c r="BS77" s="16"/>
      <c r="BV77" s="14"/>
      <c r="DV77" s="16"/>
      <c r="DY77" s="14"/>
      <c r="EE77" s="17"/>
      <c r="EF77" s="17"/>
      <c r="EM77" s="16"/>
      <c r="EN77" s="14"/>
      <c r="EO77" s="14"/>
      <c r="EP77" s="14"/>
      <c r="EV77" s="16"/>
      <c r="EW77" s="17"/>
      <c r="EX77" s="14"/>
      <c r="EY77" s="14"/>
      <c r="FE77" s="16"/>
      <c r="FF77" s="17"/>
      <c r="FG77" s="17"/>
      <c r="FH77" s="14"/>
      <c r="FO77" s="16"/>
      <c r="FP77" s="17"/>
      <c r="FQ77" s="17"/>
      <c r="FR77" s="14"/>
      <c r="FX77" s="16"/>
      <c r="FY77" s="17"/>
      <c r="FZ77" s="17"/>
      <c r="GA77" s="14"/>
      <c r="GG77" s="16"/>
      <c r="GH77" s="17"/>
      <c r="GI77" s="17"/>
      <c r="GJ77" s="14"/>
      <c r="GP77" s="16"/>
      <c r="GQ77" s="17"/>
      <c r="GR77" s="17"/>
      <c r="GS77" s="14"/>
      <c r="GY77" s="16"/>
      <c r="GZ77" s="17"/>
      <c r="HA77" s="17"/>
      <c r="HB77" s="14"/>
      <c r="HH77" s="16"/>
      <c r="HI77" s="17"/>
      <c r="HJ77" s="17"/>
      <c r="HK77" s="14"/>
    </row>
    <row r="78" spans="18:219" ht="15.75">
      <c r="R78" s="16"/>
      <c r="U78" s="14"/>
      <c r="AB78" s="14"/>
      <c r="AH78" s="16"/>
      <c r="AK78" s="14"/>
      <c r="AQ78" s="14"/>
      <c r="AZ78" s="16"/>
      <c r="BC78" s="14"/>
      <c r="BJ78" s="16"/>
      <c r="BM78" s="14"/>
      <c r="BS78" s="16"/>
      <c r="BV78" s="14"/>
      <c r="DV78" s="16"/>
      <c r="DY78" s="14"/>
      <c r="EE78" s="17"/>
      <c r="EF78" s="17"/>
      <c r="EM78" s="16"/>
      <c r="EN78" s="14"/>
      <c r="EO78" s="14"/>
      <c r="EP78" s="14"/>
      <c r="EV78" s="16"/>
      <c r="EW78" s="17"/>
      <c r="EX78" s="14"/>
      <c r="EY78" s="14"/>
      <c r="FE78" s="16"/>
      <c r="FF78" s="17"/>
      <c r="FG78" s="17"/>
      <c r="FH78" s="14"/>
      <c r="FO78" s="16"/>
      <c r="FP78" s="17"/>
      <c r="FQ78" s="17"/>
      <c r="FR78" s="14"/>
      <c r="FX78" s="16"/>
      <c r="FY78" s="17"/>
      <c r="FZ78" s="17"/>
      <c r="GA78" s="14"/>
      <c r="GG78" s="16"/>
      <c r="GH78" s="17"/>
      <c r="GI78" s="17"/>
      <c r="GJ78" s="14"/>
      <c r="GP78" s="16"/>
      <c r="GQ78" s="17"/>
      <c r="GR78" s="17"/>
      <c r="GS78" s="14"/>
      <c r="GY78" s="16"/>
      <c r="GZ78" s="17"/>
      <c r="HA78" s="17"/>
      <c r="HB78" s="14"/>
      <c r="HH78" s="16"/>
      <c r="HI78" s="17"/>
      <c r="HJ78" s="17"/>
      <c r="HK78" s="14"/>
    </row>
    <row r="79" spans="18:219" ht="15.75">
      <c r="R79" s="16"/>
      <c r="U79" s="14"/>
      <c r="AB79" s="14"/>
      <c r="AH79" s="16"/>
      <c r="AK79" s="14"/>
      <c r="AQ79" s="14"/>
      <c r="AZ79" s="16"/>
      <c r="BC79" s="14"/>
      <c r="BJ79" s="16"/>
      <c r="BM79" s="14"/>
      <c r="BS79" s="16"/>
      <c r="BV79" s="14"/>
      <c r="DV79" s="16"/>
      <c r="DY79" s="14"/>
      <c r="EE79" s="17"/>
      <c r="EF79" s="17"/>
      <c r="EM79" s="16"/>
      <c r="EN79" s="14"/>
      <c r="EO79" s="14"/>
      <c r="EP79" s="14"/>
      <c r="EV79" s="16"/>
      <c r="EW79" s="17"/>
      <c r="EX79" s="14"/>
      <c r="EY79" s="14"/>
      <c r="FE79" s="16"/>
      <c r="FF79" s="17"/>
      <c r="FG79" s="17"/>
      <c r="FH79" s="14"/>
      <c r="FO79" s="16"/>
      <c r="FP79" s="17"/>
      <c r="FQ79" s="17"/>
      <c r="FR79" s="14"/>
      <c r="FX79" s="16"/>
      <c r="FY79" s="17"/>
      <c r="FZ79" s="17"/>
      <c r="GA79" s="14"/>
      <c r="GG79" s="16"/>
      <c r="GH79" s="17"/>
      <c r="GI79" s="17"/>
      <c r="GJ79" s="14"/>
      <c r="GP79" s="16"/>
      <c r="GQ79" s="17"/>
      <c r="GR79" s="17"/>
      <c r="GS79" s="14"/>
      <c r="GY79" s="16"/>
      <c r="GZ79" s="17"/>
      <c r="HA79" s="17"/>
      <c r="HB79" s="14"/>
      <c r="HH79" s="16"/>
      <c r="HI79" s="17"/>
      <c r="HJ79" s="17"/>
      <c r="HK79" s="14"/>
    </row>
    <row r="80" spans="18:219" ht="15.75">
      <c r="R80" s="16"/>
      <c r="U80" s="14"/>
      <c r="AB80" s="14"/>
      <c r="AH80" s="16"/>
      <c r="AK80" s="14"/>
      <c r="AQ80" s="14"/>
      <c r="AZ80" s="16"/>
      <c r="BC80" s="14"/>
      <c r="BJ80" s="16"/>
      <c r="BM80" s="14"/>
      <c r="BS80" s="16"/>
      <c r="BV80" s="14"/>
      <c r="DV80" s="16"/>
      <c r="DY80" s="14"/>
      <c r="EE80" s="17"/>
      <c r="EF80" s="17"/>
      <c r="EM80" s="16"/>
      <c r="EN80" s="14"/>
      <c r="EO80" s="14"/>
      <c r="EP80" s="14"/>
      <c r="EV80" s="16"/>
      <c r="EW80" s="17"/>
      <c r="EX80" s="14"/>
      <c r="EY80" s="14"/>
      <c r="FE80" s="16"/>
      <c r="FF80" s="17"/>
      <c r="FG80" s="17"/>
      <c r="FH80" s="14"/>
      <c r="FO80" s="16"/>
      <c r="FP80" s="17"/>
      <c r="FQ80" s="17"/>
      <c r="FR80" s="14"/>
      <c r="FX80" s="16"/>
      <c r="FY80" s="17"/>
      <c r="FZ80" s="17"/>
      <c r="GA80" s="14"/>
      <c r="GG80" s="16"/>
      <c r="GH80" s="17"/>
      <c r="GI80" s="17"/>
      <c r="GJ80" s="14"/>
      <c r="GP80" s="16"/>
      <c r="GQ80" s="17"/>
      <c r="GR80" s="17"/>
      <c r="GS80" s="14"/>
      <c r="GY80" s="16"/>
      <c r="GZ80" s="17"/>
      <c r="HA80" s="17"/>
      <c r="HB80" s="14"/>
      <c r="HH80" s="16"/>
      <c r="HI80" s="17"/>
      <c r="HJ80" s="17"/>
      <c r="HK80" s="14"/>
    </row>
    <row r="81" spans="18:219" ht="15.75">
      <c r="R81" s="16"/>
      <c r="U81" s="14"/>
      <c r="AB81" s="14"/>
      <c r="AH81" s="16"/>
      <c r="AK81" s="14"/>
      <c r="AQ81" s="14"/>
      <c r="AZ81" s="16"/>
      <c r="BC81" s="14"/>
      <c r="BJ81" s="16"/>
      <c r="BM81" s="14"/>
      <c r="BS81" s="16"/>
      <c r="BV81" s="14"/>
      <c r="DV81" s="16"/>
      <c r="DY81" s="14"/>
      <c r="EE81" s="17"/>
      <c r="EF81" s="17"/>
      <c r="EM81" s="16"/>
      <c r="EN81" s="14"/>
      <c r="EO81" s="14"/>
      <c r="EP81" s="14"/>
      <c r="EV81" s="16"/>
      <c r="EW81" s="17"/>
      <c r="EX81" s="14"/>
      <c r="EY81" s="14"/>
      <c r="FE81" s="16"/>
      <c r="FF81" s="17"/>
      <c r="FG81" s="17"/>
      <c r="FH81" s="14"/>
      <c r="FO81" s="16"/>
      <c r="FP81" s="17"/>
      <c r="FQ81" s="17"/>
      <c r="FR81" s="14"/>
      <c r="FX81" s="16"/>
      <c r="FY81" s="17"/>
      <c r="FZ81" s="17"/>
      <c r="GA81" s="14"/>
      <c r="GG81" s="16"/>
      <c r="GH81" s="17"/>
      <c r="GI81" s="17"/>
      <c r="GJ81" s="14"/>
      <c r="GP81" s="16"/>
      <c r="GQ81" s="17"/>
      <c r="GR81" s="17"/>
      <c r="GS81" s="14"/>
      <c r="GY81" s="16"/>
      <c r="GZ81" s="17"/>
      <c r="HA81" s="17"/>
      <c r="HB81" s="14"/>
      <c r="HH81" s="16"/>
      <c r="HI81" s="17"/>
      <c r="HJ81" s="17"/>
      <c r="HK81" s="14"/>
    </row>
    <row r="82" spans="18:219" ht="15.75">
      <c r="R82" s="16"/>
      <c r="U82" s="14"/>
      <c r="AB82" s="14"/>
      <c r="AH82" s="16"/>
      <c r="AK82" s="14"/>
      <c r="AQ82" s="14"/>
      <c r="AZ82" s="16"/>
      <c r="BC82" s="14"/>
      <c r="BJ82" s="16"/>
      <c r="BM82" s="14"/>
      <c r="BS82" s="16"/>
      <c r="BV82" s="14"/>
      <c r="DV82" s="16"/>
      <c r="DY82" s="14"/>
      <c r="EE82" s="17"/>
      <c r="EF82" s="17"/>
      <c r="EM82" s="16"/>
      <c r="EN82" s="14"/>
      <c r="EO82" s="14"/>
      <c r="EP82" s="14"/>
      <c r="EV82" s="16"/>
      <c r="EW82" s="17"/>
      <c r="EX82" s="14"/>
      <c r="EY82" s="14"/>
      <c r="FE82" s="16"/>
      <c r="FF82" s="17"/>
      <c r="FG82" s="17"/>
      <c r="FH82" s="14"/>
      <c r="FO82" s="16"/>
      <c r="FP82" s="17"/>
      <c r="FQ82" s="17"/>
      <c r="FR82" s="14"/>
      <c r="FX82" s="16"/>
      <c r="FY82" s="17"/>
      <c r="FZ82" s="17"/>
      <c r="GA82" s="14"/>
      <c r="GG82" s="16"/>
      <c r="GH82" s="17"/>
      <c r="GI82" s="17"/>
      <c r="GJ82" s="14"/>
      <c r="GP82" s="16"/>
      <c r="GQ82" s="17"/>
      <c r="GR82" s="17"/>
      <c r="GS82" s="14"/>
      <c r="GY82" s="16"/>
      <c r="GZ82" s="17"/>
      <c r="HA82" s="17"/>
      <c r="HB82" s="14"/>
      <c r="HH82" s="16"/>
      <c r="HI82" s="17"/>
      <c r="HJ82" s="17"/>
      <c r="HK82" s="14"/>
    </row>
    <row r="83" spans="18:219" ht="15.75">
      <c r="R83" s="16"/>
      <c r="U83" s="14"/>
      <c r="AB83" s="14"/>
      <c r="AH83" s="16"/>
      <c r="AK83" s="14"/>
      <c r="AQ83" s="14"/>
      <c r="AZ83" s="16"/>
      <c r="BC83" s="14"/>
      <c r="BJ83" s="16"/>
      <c r="BM83" s="14"/>
      <c r="BS83" s="16"/>
      <c r="BV83" s="14"/>
      <c r="DV83" s="16"/>
      <c r="DY83" s="14"/>
      <c r="EE83" s="17"/>
      <c r="EF83" s="17"/>
      <c r="EM83" s="16"/>
      <c r="EN83" s="14"/>
      <c r="EO83" s="14"/>
      <c r="EP83" s="14"/>
      <c r="EV83" s="16"/>
      <c r="EW83" s="17"/>
      <c r="EX83" s="14"/>
      <c r="EY83" s="14"/>
      <c r="FE83" s="16"/>
      <c r="FF83" s="17"/>
      <c r="FG83" s="17"/>
      <c r="FH83" s="14"/>
      <c r="FO83" s="16"/>
      <c r="FP83" s="17"/>
      <c r="FQ83" s="17"/>
      <c r="FR83" s="14"/>
      <c r="FX83" s="16"/>
      <c r="FY83" s="17"/>
      <c r="FZ83" s="17"/>
      <c r="GA83" s="14"/>
      <c r="GG83" s="16"/>
      <c r="GH83" s="17"/>
      <c r="GI83" s="17"/>
      <c r="GJ83" s="14"/>
      <c r="GP83" s="16"/>
      <c r="GQ83" s="17"/>
      <c r="GR83" s="17"/>
      <c r="GS83" s="14"/>
      <c r="GY83" s="16"/>
      <c r="GZ83" s="17"/>
      <c r="HA83" s="17"/>
      <c r="HB83" s="14"/>
      <c r="HH83" s="16"/>
      <c r="HI83" s="17"/>
      <c r="HJ83" s="17"/>
      <c r="HK83" s="14"/>
    </row>
    <row r="84" spans="18:218" ht="15.75">
      <c r="R84" s="16"/>
      <c r="U84" s="14"/>
      <c r="AB84" s="14"/>
      <c r="AH84" s="16"/>
      <c r="AK84" s="14"/>
      <c r="AQ84" s="14"/>
      <c r="AZ84" s="16"/>
      <c r="BC84" s="14"/>
      <c r="BJ84" s="16"/>
      <c r="BM84" s="14"/>
      <c r="BS84" s="16"/>
      <c r="BV84" s="14"/>
      <c r="DV84" s="16"/>
      <c r="DY84" s="14"/>
      <c r="EE84" s="17"/>
      <c r="EF84" s="17"/>
      <c r="EW84" s="17"/>
      <c r="FG84" s="17"/>
      <c r="FP84" s="17"/>
      <c r="FQ84" s="17"/>
      <c r="FY84" s="17"/>
      <c r="FZ84" s="17"/>
      <c r="GH84" s="17"/>
      <c r="GI84" s="17"/>
      <c r="GQ84" s="17"/>
      <c r="GR84" s="17"/>
      <c r="GZ84" s="17"/>
      <c r="HA84" s="17"/>
      <c r="HI84" s="17"/>
      <c r="HJ84" s="17"/>
    </row>
    <row r="85" spans="18:218" ht="15.75">
      <c r="R85" s="16"/>
      <c r="U85" s="14"/>
      <c r="AB85" s="14"/>
      <c r="AH85" s="16"/>
      <c r="AK85" s="14"/>
      <c r="AQ85" s="14"/>
      <c r="AZ85" s="16"/>
      <c r="BC85" s="14"/>
      <c r="BJ85" s="16"/>
      <c r="BM85" s="14"/>
      <c r="BS85" s="16"/>
      <c r="BV85" s="14"/>
      <c r="DV85" s="16"/>
      <c r="DY85" s="14"/>
      <c r="EE85" s="17"/>
      <c r="EF85" s="17"/>
      <c r="EW85" s="17"/>
      <c r="FG85" s="17"/>
      <c r="FP85" s="17"/>
      <c r="FQ85" s="17"/>
      <c r="FY85" s="17"/>
      <c r="FZ85" s="17"/>
      <c r="GH85" s="17"/>
      <c r="GI85" s="17"/>
      <c r="GQ85" s="17"/>
      <c r="GR85" s="17"/>
      <c r="GZ85" s="17"/>
      <c r="HA85" s="17"/>
      <c r="HI85" s="17"/>
      <c r="HJ85" s="17"/>
    </row>
    <row r="86" spans="18:218" ht="15.75">
      <c r="R86" s="16"/>
      <c r="U86" s="14"/>
      <c r="AB86" s="14"/>
      <c r="AH86" s="16"/>
      <c r="AK86" s="14"/>
      <c r="AQ86" s="14"/>
      <c r="AZ86" s="16"/>
      <c r="BC86" s="14"/>
      <c r="BJ86" s="16"/>
      <c r="BM86" s="14"/>
      <c r="BS86" s="16"/>
      <c r="DV86" s="16"/>
      <c r="DY86" s="14"/>
      <c r="EE86" s="17"/>
      <c r="EF86" s="17"/>
      <c r="EW86" s="17"/>
      <c r="FG86" s="17"/>
      <c r="FP86" s="17"/>
      <c r="FQ86" s="17"/>
      <c r="FY86" s="17"/>
      <c r="FZ86" s="17"/>
      <c r="GH86" s="17"/>
      <c r="GI86" s="17"/>
      <c r="GQ86" s="17"/>
      <c r="GR86" s="17"/>
      <c r="GZ86" s="17"/>
      <c r="HA86" s="17"/>
      <c r="HI86" s="17"/>
      <c r="HJ86" s="17"/>
    </row>
    <row r="87" spans="18:218" ht="15.75">
      <c r="R87" s="16"/>
      <c r="U87" s="14"/>
      <c r="AB87" s="14"/>
      <c r="AH87" s="16"/>
      <c r="AK87" s="14"/>
      <c r="AQ87" s="14"/>
      <c r="AZ87" s="16"/>
      <c r="BC87" s="14"/>
      <c r="BJ87" s="16"/>
      <c r="BM87" s="14"/>
      <c r="BS87" s="16"/>
      <c r="DV87" s="16"/>
      <c r="DY87" s="14"/>
      <c r="EE87" s="17"/>
      <c r="EF87" s="17"/>
      <c r="EW87" s="17"/>
      <c r="FG87" s="17"/>
      <c r="FP87" s="17"/>
      <c r="FQ87" s="17"/>
      <c r="FY87" s="17"/>
      <c r="FZ87" s="17"/>
      <c r="GH87" s="17"/>
      <c r="GI87" s="17"/>
      <c r="GQ87" s="17"/>
      <c r="GR87" s="17"/>
      <c r="GZ87" s="17"/>
      <c r="HA87" s="17"/>
      <c r="HI87" s="17"/>
      <c r="HJ87" s="17"/>
    </row>
    <row r="88" spans="18:218" ht="15.75">
      <c r="R88" s="16"/>
      <c r="U88" s="14"/>
      <c r="AB88" s="14"/>
      <c r="AH88" s="16"/>
      <c r="AK88" s="14"/>
      <c r="AQ88" s="14"/>
      <c r="AZ88" s="16"/>
      <c r="BC88" s="14"/>
      <c r="BJ88" s="16"/>
      <c r="BM88" s="14"/>
      <c r="BS88" s="16"/>
      <c r="DV88" s="16"/>
      <c r="DY88" s="14"/>
      <c r="EE88" s="17"/>
      <c r="EF88" s="17"/>
      <c r="EW88" s="17"/>
      <c r="FG88" s="17"/>
      <c r="FP88" s="17"/>
      <c r="FQ88" s="17"/>
      <c r="FY88" s="17"/>
      <c r="FZ88" s="17"/>
      <c r="GH88" s="17"/>
      <c r="GI88" s="17"/>
      <c r="GQ88" s="17"/>
      <c r="GR88" s="17"/>
      <c r="GZ88" s="17"/>
      <c r="HA88" s="17"/>
      <c r="HI88" s="17"/>
      <c r="HJ88" s="17"/>
    </row>
    <row r="89" spans="18:218" ht="15.75">
      <c r="R89" s="16"/>
      <c r="U89" s="14"/>
      <c r="AB89" s="14"/>
      <c r="AH89" s="16"/>
      <c r="AK89" s="14"/>
      <c r="AQ89" s="14"/>
      <c r="AZ89" s="16"/>
      <c r="BC89" s="14"/>
      <c r="BJ89" s="16"/>
      <c r="BM89" s="14"/>
      <c r="BS89" s="16"/>
      <c r="DV89" s="16"/>
      <c r="DY89" s="14"/>
      <c r="EE89" s="17"/>
      <c r="EF89" s="17"/>
      <c r="EW89" s="17"/>
      <c r="FG89" s="17"/>
      <c r="FP89" s="17"/>
      <c r="FQ89" s="17"/>
      <c r="FY89" s="17"/>
      <c r="FZ89" s="17"/>
      <c r="GH89" s="17"/>
      <c r="GI89" s="17"/>
      <c r="GQ89" s="17"/>
      <c r="GR89" s="17"/>
      <c r="GZ89" s="17"/>
      <c r="HA89" s="17"/>
      <c r="HI89" s="17"/>
      <c r="HJ89" s="17"/>
    </row>
    <row r="90" spans="18:218" ht="15.75">
      <c r="R90" s="16"/>
      <c r="U90" s="14"/>
      <c r="AB90" s="14"/>
      <c r="AH90" s="16"/>
      <c r="AK90" s="14"/>
      <c r="AQ90" s="14"/>
      <c r="AZ90" s="16"/>
      <c r="BC90" s="14"/>
      <c r="BJ90" s="16"/>
      <c r="BM90" s="14"/>
      <c r="BS90" s="16"/>
      <c r="DV90" s="16"/>
      <c r="EE90" s="17"/>
      <c r="EF90" s="17"/>
      <c r="EW90" s="17"/>
      <c r="FG90" s="17"/>
      <c r="FP90" s="17"/>
      <c r="FQ90" s="17"/>
      <c r="FY90" s="17"/>
      <c r="FZ90" s="17"/>
      <c r="GH90" s="17"/>
      <c r="GI90" s="17"/>
      <c r="GQ90" s="17"/>
      <c r="GR90" s="17"/>
      <c r="GZ90" s="17"/>
      <c r="HA90" s="17"/>
      <c r="HI90" s="17"/>
      <c r="HJ90" s="17"/>
    </row>
    <row r="91" spans="18:218" ht="15.75">
      <c r="R91" s="16"/>
      <c r="U91" s="14"/>
      <c r="AB91" s="14"/>
      <c r="AH91" s="16"/>
      <c r="AK91" s="14"/>
      <c r="AQ91" s="14"/>
      <c r="AZ91" s="16"/>
      <c r="BC91" s="14"/>
      <c r="BJ91" s="16"/>
      <c r="BM91" s="14"/>
      <c r="BS91" s="16"/>
      <c r="DV91" s="16"/>
      <c r="EE91" s="17"/>
      <c r="EF91" s="17"/>
      <c r="EW91" s="17"/>
      <c r="FG91" s="17"/>
      <c r="FP91" s="17"/>
      <c r="FQ91" s="17"/>
      <c r="FY91" s="17"/>
      <c r="FZ91" s="17"/>
      <c r="GH91" s="17"/>
      <c r="GI91" s="17"/>
      <c r="GQ91" s="17"/>
      <c r="GR91" s="17"/>
      <c r="GZ91" s="17"/>
      <c r="HA91" s="17"/>
      <c r="HI91" s="17"/>
      <c r="HJ91" s="17"/>
    </row>
    <row r="92" spans="18:218" ht="15.75">
      <c r="R92" s="16"/>
      <c r="U92" s="14"/>
      <c r="AB92" s="14"/>
      <c r="AH92" s="16"/>
      <c r="AK92" s="14"/>
      <c r="AQ92" s="14"/>
      <c r="AZ92" s="16"/>
      <c r="BC92" s="14"/>
      <c r="BJ92" s="16"/>
      <c r="BM92" s="14"/>
      <c r="BS92" s="16"/>
      <c r="DV92" s="16"/>
      <c r="EE92" s="17"/>
      <c r="EF92" s="17"/>
      <c r="EW92" s="17"/>
      <c r="FG92" s="17"/>
      <c r="FP92" s="17"/>
      <c r="FQ92" s="17"/>
      <c r="FY92" s="17"/>
      <c r="FZ92" s="17"/>
      <c r="GH92" s="17"/>
      <c r="GI92" s="17"/>
      <c r="GQ92" s="17"/>
      <c r="GR92" s="17"/>
      <c r="GZ92" s="17"/>
      <c r="HA92" s="17"/>
      <c r="HI92" s="17"/>
      <c r="HJ92" s="17"/>
    </row>
    <row r="93" spans="18:218" ht="15.75">
      <c r="R93" s="16"/>
      <c r="U93" s="14"/>
      <c r="AB93" s="14"/>
      <c r="AH93" s="16"/>
      <c r="AK93" s="14"/>
      <c r="AQ93" s="14"/>
      <c r="AZ93" s="16"/>
      <c r="BC93" s="14"/>
      <c r="BJ93" s="16"/>
      <c r="BM93" s="14"/>
      <c r="BS93" s="16"/>
      <c r="DV93" s="16"/>
      <c r="EE93" s="17"/>
      <c r="EF93" s="17"/>
      <c r="EW93" s="17"/>
      <c r="FG93" s="17"/>
      <c r="FP93" s="17"/>
      <c r="FQ93" s="17"/>
      <c r="FY93" s="17"/>
      <c r="FZ93" s="17"/>
      <c r="GH93" s="17"/>
      <c r="GI93" s="17"/>
      <c r="GQ93" s="17"/>
      <c r="GR93" s="17"/>
      <c r="GZ93" s="17"/>
      <c r="HA93" s="17"/>
      <c r="HI93" s="17"/>
      <c r="HJ93" s="17"/>
    </row>
    <row r="94" spans="18:218" ht="15.75">
      <c r="R94" s="16"/>
      <c r="U94" s="14"/>
      <c r="AB94" s="14"/>
      <c r="AH94" s="16"/>
      <c r="AK94" s="14"/>
      <c r="AQ94" s="14"/>
      <c r="AZ94" s="16"/>
      <c r="BC94" s="14"/>
      <c r="BJ94" s="16"/>
      <c r="BM94" s="14"/>
      <c r="BS94" s="16"/>
      <c r="DV94" s="16"/>
      <c r="EE94" s="17"/>
      <c r="EF94" s="17"/>
      <c r="EW94" s="17"/>
      <c r="FG94" s="17"/>
      <c r="FP94" s="17"/>
      <c r="FQ94" s="17"/>
      <c r="FY94" s="17"/>
      <c r="FZ94" s="17"/>
      <c r="GH94" s="17"/>
      <c r="GI94" s="17"/>
      <c r="GQ94" s="17"/>
      <c r="GR94" s="17"/>
      <c r="GZ94" s="17"/>
      <c r="HA94" s="17"/>
      <c r="HI94" s="17"/>
      <c r="HJ94" s="17"/>
    </row>
    <row r="95" spans="18:218" ht="15.75">
      <c r="R95" s="16"/>
      <c r="U95" s="14"/>
      <c r="AB95" s="14"/>
      <c r="AH95" s="16"/>
      <c r="AK95" s="14"/>
      <c r="AQ95" s="14"/>
      <c r="AZ95" s="16"/>
      <c r="BC95" s="14"/>
      <c r="BJ95" s="16"/>
      <c r="BM95" s="14"/>
      <c r="BS95" s="16"/>
      <c r="DV95" s="16"/>
      <c r="EE95" s="17"/>
      <c r="EF95" s="17"/>
      <c r="EW95" s="17"/>
      <c r="FG95" s="17"/>
      <c r="FP95" s="17"/>
      <c r="FQ95" s="17"/>
      <c r="FY95" s="17"/>
      <c r="FZ95" s="17"/>
      <c r="GH95" s="17"/>
      <c r="GI95" s="17"/>
      <c r="GQ95" s="17"/>
      <c r="GR95" s="17"/>
      <c r="GZ95" s="17"/>
      <c r="HA95" s="17"/>
      <c r="HI95" s="17"/>
      <c r="HJ95" s="17"/>
    </row>
    <row r="96" spans="18:218" ht="15.75">
      <c r="R96" s="16"/>
      <c r="U96" s="14"/>
      <c r="AB96" s="14"/>
      <c r="AH96" s="16"/>
      <c r="AK96" s="14"/>
      <c r="AQ96" s="14"/>
      <c r="AZ96" s="16"/>
      <c r="BC96" s="14"/>
      <c r="BJ96" s="16"/>
      <c r="BM96" s="14"/>
      <c r="BS96" s="16"/>
      <c r="DV96" s="16"/>
      <c r="EE96" s="17"/>
      <c r="EF96" s="17"/>
      <c r="EW96" s="17"/>
      <c r="FG96" s="17"/>
      <c r="FP96" s="17"/>
      <c r="FQ96" s="17"/>
      <c r="FY96" s="17"/>
      <c r="FZ96" s="17"/>
      <c r="GH96" s="17"/>
      <c r="GI96" s="17"/>
      <c r="GQ96" s="17"/>
      <c r="GR96" s="17"/>
      <c r="GZ96" s="17"/>
      <c r="HA96" s="17"/>
      <c r="HI96" s="17"/>
      <c r="HJ96" s="17"/>
    </row>
    <row r="97" spans="18:218" ht="15.75">
      <c r="R97" s="16"/>
      <c r="U97" s="14"/>
      <c r="AB97" s="14"/>
      <c r="AH97" s="16"/>
      <c r="AK97" s="14"/>
      <c r="AQ97" s="14"/>
      <c r="AZ97" s="16"/>
      <c r="BC97" s="14"/>
      <c r="BJ97" s="16"/>
      <c r="BM97" s="14"/>
      <c r="BS97" s="16"/>
      <c r="DV97" s="16"/>
      <c r="EE97" s="17"/>
      <c r="EF97" s="17"/>
      <c r="EW97" s="17"/>
      <c r="FG97" s="17"/>
      <c r="FP97" s="17"/>
      <c r="FQ97" s="17"/>
      <c r="FY97" s="17"/>
      <c r="FZ97" s="17"/>
      <c r="GH97" s="17"/>
      <c r="GI97" s="17"/>
      <c r="GQ97" s="17"/>
      <c r="GR97" s="17"/>
      <c r="GZ97" s="17"/>
      <c r="HA97" s="17"/>
      <c r="HI97" s="17"/>
      <c r="HJ97" s="17"/>
    </row>
    <row r="98" spans="18:218" ht="15.75">
      <c r="R98" s="16"/>
      <c r="U98" s="14"/>
      <c r="AB98" s="14"/>
      <c r="AH98" s="16"/>
      <c r="AK98" s="14"/>
      <c r="AQ98" s="14"/>
      <c r="AZ98" s="16"/>
      <c r="BC98" s="14"/>
      <c r="BJ98" s="16"/>
      <c r="BM98" s="14"/>
      <c r="BS98" s="16"/>
      <c r="DV98" s="16"/>
      <c r="EE98" s="17"/>
      <c r="EF98" s="17"/>
      <c r="EW98" s="17"/>
      <c r="FP98" s="17"/>
      <c r="FQ98" s="17"/>
      <c r="FY98" s="17"/>
      <c r="FZ98" s="17"/>
      <c r="GH98" s="17"/>
      <c r="GI98" s="17"/>
      <c r="GQ98" s="17"/>
      <c r="GR98" s="17"/>
      <c r="GZ98" s="17"/>
      <c r="HA98" s="17"/>
      <c r="HI98" s="17"/>
      <c r="HJ98" s="17"/>
    </row>
    <row r="99" spans="18:218" ht="15.75">
      <c r="R99" s="16"/>
      <c r="U99" s="14"/>
      <c r="AB99" s="14"/>
      <c r="AH99" s="16"/>
      <c r="AK99" s="14"/>
      <c r="AQ99" s="14"/>
      <c r="AZ99" s="16"/>
      <c r="BC99" s="14"/>
      <c r="BJ99" s="16"/>
      <c r="BM99" s="14"/>
      <c r="BS99" s="16"/>
      <c r="DV99" s="16"/>
      <c r="EE99" s="17"/>
      <c r="EF99" s="17"/>
      <c r="EW99" s="17"/>
      <c r="FP99" s="17"/>
      <c r="FQ99" s="17"/>
      <c r="FY99" s="17"/>
      <c r="FZ99" s="17"/>
      <c r="GH99" s="17"/>
      <c r="GI99" s="17"/>
      <c r="GQ99" s="17"/>
      <c r="GR99" s="17"/>
      <c r="GZ99" s="17"/>
      <c r="HA99" s="17"/>
      <c r="HI99" s="17"/>
      <c r="HJ99" s="17"/>
    </row>
    <row r="100" spans="18:218" ht="15.75">
      <c r="R100" s="16"/>
      <c r="U100" s="14"/>
      <c r="AB100" s="14"/>
      <c r="AH100" s="16"/>
      <c r="AK100" s="14"/>
      <c r="AQ100" s="14"/>
      <c r="AZ100" s="16"/>
      <c r="BC100" s="14"/>
      <c r="BJ100" s="16"/>
      <c r="BM100" s="14"/>
      <c r="BS100" s="16"/>
      <c r="DV100" s="16"/>
      <c r="EE100" s="17"/>
      <c r="EF100" s="17"/>
      <c r="EW100" s="17"/>
      <c r="FP100" s="17"/>
      <c r="FQ100" s="17"/>
      <c r="FY100" s="17"/>
      <c r="FZ100" s="17"/>
      <c r="GH100" s="17"/>
      <c r="GI100" s="17"/>
      <c r="GQ100" s="17"/>
      <c r="GR100" s="17"/>
      <c r="GZ100" s="17"/>
      <c r="HA100" s="17"/>
      <c r="HI100" s="17"/>
      <c r="HJ100" s="17"/>
    </row>
    <row r="101" spans="18:218" ht="15.75">
      <c r="R101" s="16"/>
      <c r="U101" s="14"/>
      <c r="AB101" s="14"/>
      <c r="AH101" s="16"/>
      <c r="AK101" s="14"/>
      <c r="AQ101" s="14"/>
      <c r="AZ101" s="16"/>
      <c r="BC101" s="14"/>
      <c r="BJ101" s="16"/>
      <c r="BM101" s="14"/>
      <c r="BS101" s="16"/>
      <c r="EE101" s="17"/>
      <c r="EF101" s="17"/>
      <c r="EW101" s="17"/>
      <c r="FP101" s="17"/>
      <c r="FQ101" s="17"/>
      <c r="FY101" s="17"/>
      <c r="FZ101" s="17"/>
      <c r="GH101" s="17"/>
      <c r="GI101" s="17"/>
      <c r="GQ101" s="17"/>
      <c r="GR101" s="17"/>
      <c r="GZ101" s="17"/>
      <c r="HA101" s="17"/>
      <c r="HI101" s="17"/>
      <c r="HJ101" s="17"/>
    </row>
    <row r="102" spans="18:218" ht="15.75">
      <c r="R102" s="16"/>
      <c r="U102" s="14"/>
      <c r="AB102" s="14"/>
      <c r="AH102" s="16"/>
      <c r="AK102" s="14"/>
      <c r="AQ102" s="14"/>
      <c r="AZ102" s="16"/>
      <c r="BC102" s="14"/>
      <c r="BJ102" s="16"/>
      <c r="BM102" s="14"/>
      <c r="BS102" s="16"/>
      <c r="EE102" s="17"/>
      <c r="EF102" s="17"/>
      <c r="EW102" s="17"/>
      <c r="FP102" s="17"/>
      <c r="FQ102" s="17"/>
      <c r="FY102" s="17"/>
      <c r="FZ102" s="17"/>
      <c r="GH102" s="17"/>
      <c r="GI102" s="17"/>
      <c r="GQ102" s="17"/>
      <c r="GR102" s="17"/>
      <c r="GZ102" s="17"/>
      <c r="HA102" s="17"/>
      <c r="HI102" s="17"/>
      <c r="HJ102" s="17"/>
    </row>
    <row r="103" spans="18:218" ht="15.75">
      <c r="R103" s="16"/>
      <c r="U103" s="14"/>
      <c r="AB103" s="14"/>
      <c r="AH103" s="16"/>
      <c r="AK103" s="14"/>
      <c r="AQ103" s="14"/>
      <c r="AZ103" s="16"/>
      <c r="BC103" s="14"/>
      <c r="BJ103" s="16"/>
      <c r="BM103" s="14"/>
      <c r="BS103" s="16"/>
      <c r="EE103" s="17"/>
      <c r="EF103" s="17"/>
      <c r="EW103" s="17"/>
      <c r="FP103" s="17"/>
      <c r="FQ103" s="17"/>
      <c r="FY103" s="17"/>
      <c r="FZ103" s="17"/>
      <c r="GH103" s="17"/>
      <c r="GI103" s="17"/>
      <c r="GQ103" s="17"/>
      <c r="GR103" s="17"/>
      <c r="GZ103" s="17"/>
      <c r="HA103" s="17"/>
      <c r="HI103" s="17"/>
      <c r="HJ103" s="17"/>
    </row>
    <row r="104" spans="18:218" ht="15.75">
      <c r="R104" s="16"/>
      <c r="U104" s="14"/>
      <c r="AB104" s="14"/>
      <c r="AH104" s="16"/>
      <c r="AK104" s="14"/>
      <c r="AQ104" s="14"/>
      <c r="AZ104" s="16"/>
      <c r="BC104" s="14"/>
      <c r="BJ104" s="16"/>
      <c r="BM104" s="14"/>
      <c r="BS104" s="16"/>
      <c r="EE104" s="17"/>
      <c r="EF104" s="17"/>
      <c r="EW104" s="17"/>
      <c r="FP104" s="17"/>
      <c r="FQ104" s="17"/>
      <c r="FY104" s="17"/>
      <c r="FZ104" s="17"/>
      <c r="GH104" s="17"/>
      <c r="GI104" s="17"/>
      <c r="GQ104" s="17"/>
      <c r="GR104" s="17"/>
      <c r="GZ104" s="17"/>
      <c r="HA104" s="17"/>
      <c r="HI104" s="17"/>
      <c r="HJ104" s="17"/>
    </row>
    <row r="105" spans="18:218" ht="15.75">
      <c r="R105" s="16"/>
      <c r="U105" s="14"/>
      <c r="AB105" s="14"/>
      <c r="AH105" s="16"/>
      <c r="AK105" s="14"/>
      <c r="AQ105" s="14"/>
      <c r="AZ105" s="16"/>
      <c r="BC105" s="14"/>
      <c r="BJ105" s="16"/>
      <c r="BM105" s="14"/>
      <c r="BS105" s="16"/>
      <c r="EE105" s="17"/>
      <c r="EF105" s="17"/>
      <c r="EW105" s="17"/>
      <c r="FP105" s="17"/>
      <c r="FQ105" s="17"/>
      <c r="FY105" s="17"/>
      <c r="FZ105" s="17"/>
      <c r="GH105" s="17"/>
      <c r="GI105" s="17"/>
      <c r="GQ105" s="17"/>
      <c r="GR105" s="17"/>
      <c r="GZ105" s="17"/>
      <c r="HA105" s="17"/>
      <c r="HI105" s="17"/>
      <c r="HJ105" s="17"/>
    </row>
    <row r="106" spans="18:218" ht="15.75">
      <c r="R106" s="16"/>
      <c r="U106" s="14"/>
      <c r="AB106" s="14"/>
      <c r="AH106" s="16"/>
      <c r="AK106" s="14"/>
      <c r="AQ106" s="14"/>
      <c r="AZ106" s="16"/>
      <c r="BC106" s="14"/>
      <c r="BJ106" s="16"/>
      <c r="BM106" s="14"/>
      <c r="BS106" s="16"/>
      <c r="EE106" s="17"/>
      <c r="EF106" s="17"/>
      <c r="EW106" s="17"/>
      <c r="FP106" s="17"/>
      <c r="FQ106" s="17"/>
      <c r="FY106" s="17"/>
      <c r="FZ106" s="17"/>
      <c r="GH106" s="17"/>
      <c r="GI106" s="17"/>
      <c r="GQ106" s="17"/>
      <c r="GR106" s="17"/>
      <c r="GZ106" s="17"/>
      <c r="HA106" s="17"/>
      <c r="HI106" s="17"/>
      <c r="HJ106" s="17"/>
    </row>
    <row r="107" spans="18:218" ht="15.75">
      <c r="R107" s="16"/>
      <c r="U107" s="14"/>
      <c r="AB107" s="14"/>
      <c r="AH107" s="16"/>
      <c r="AK107" s="14"/>
      <c r="AQ107" s="14"/>
      <c r="AZ107" s="16"/>
      <c r="BC107" s="14"/>
      <c r="BJ107" s="16"/>
      <c r="BM107" s="14"/>
      <c r="BS107" s="16"/>
      <c r="EE107" s="17"/>
      <c r="EF107" s="17"/>
      <c r="EW107" s="17"/>
      <c r="FP107" s="17"/>
      <c r="FQ107" s="17"/>
      <c r="FY107" s="17"/>
      <c r="FZ107" s="17"/>
      <c r="GH107" s="17"/>
      <c r="GI107" s="17"/>
      <c r="GQ107" s="17"/>
      <c r="GR107" s="17"/>
      <c r="GZ107" s="17"/>
      <c r="HA107" s="17"/>
      <c r="HI107" s="17"/>
      <c r="HJ107" s="17"/>
    </row>
    <row r="108" spans="18:218" ht="15.75">
      <c r="R108" s="16"/>
      <c r="U108" s="14"/>
      <c r="AB108" s="14"/>
      <c r="AH108" s="16"/>
      <c r="AK108" s="14"/>
      <c r="AQ108" s="14"/>
      <c r="AZ108" s="16"/>
      <c r="BC108" s="14"/>
      <c r="BJ108" s="16"/>
      <c r="BM108" s="14"/>
      <c r="BS108" s="16"/>
      <c r="EE108" s="17"/>
      <c r="EF108" s="17"/>
      <c r="EW108" s="17"/>
      <c r="FP108" s="17"/>
      <c r="FQ108" s="17"/>
      <c r="FY108" s="17"/>
      <c r="FZ108" s="17"/>
      <c r="GH108" s="17"/>
      <c r="GI108" s="17"/>
      <c r="GQ108" s="17"/>
      <c r="GR108" s="17"/>
      <c r="GZ108" s="17"/>
      <c r="HA108" s="17"/>
      <c r="HI108" s="17"/>
      <c r="HJ108" s="17"/>
    </row>
    <row r="109" spans="18:218" ht="15.75">
      <c r="R109" s="16"/>
      <c r="U109" s="14"/>
      <c r="AB109" s="14"/>
      <c r="AH109" s="16"/>
      <c r="AK109" s="14"/>
      <c r="AQ109" s="14"/>
      <c r="AZ109" s="16"/>
      <c r="BC109" s="14"/>
      <c r="BJ109" s="16"/>
      <c r="BM109" s="14"/>
      <c r="BS109" s="16"/>
      <c r="EE109" s="17"/>
      <c r="EF109" s="17"/>
      <c r="EW109" s="17"/>
      <c r="FP109" s="17"/>
      <c r="FQ109" s="17"/>
      <c r="FY109" s="17"/>
      <c r="FZ109" s="17"/>
      <c r="GH109" s="17"/>
      <c r="GI109" s="17"/>
      <c r="GQ109" s="17"/>
      <c r="GR109" s="17"/>
      <c r="GZ109" s="17"/>
      <c r="HA109" s="17"/>
      <c r="HI109" s="17"/>
      <c r="HJ109" s="17"/>
    </row>
    <row r="110" spans="18:218" ht="15.75">
      <c r="R110" s="16"/>
      <c r="U110" s="14"/>
      <c r="AB110" s="14"/>
      <c r="AH110" s="16"/>
      <c r="AK110" s="14"/>
      <c r="AQ110" s="14"/>
      <c r="AZ110" s="16"/>
      <c r="BC110" s="14"/>
      <c r="BJ110" s="16"/>
      <c r="BM110" s="14"/>
      <c r="BS110" s="16"/>
      <c r="EE110" s="17"/>
      <c r="EF110" s="17"/>
      <c r="EW110" s="17"/>
      <c r="FP110" s="17"/>
      <c r="FQ110" s="17"/>
      <c r="FY110" s="17"/>
      <c r="FZ110" s="17"/>
      <c r="GH110" s="17"/>
      <c r="GI110" s="17"/>
      <c r="GQ110" s="17"/>
      <c r="GR110" s="17"/>
      <c r="GZ110" s="17"/>
      <c r="HA110" s="17"/>
      <c r="HI110" s="17"/>
      <c r="HJ110" s="17"/>
    </row>
    <row r="111" spans="18:218" ht="15.75">
      <c r="R111" s="16"/>
      <c r="U111" s="14"/>
      <c r="AB111" s="14"/>
      <c r="AH111" s="16"/>
      <c r="AK111" s="14"/>
      <c r="AQ111" s="14"/>
      <c r="AZ111" s="16"/>
      <c r="BC111" s="14"/>
      <c r="BJ111" s="16"/>
      <c r="BM111" s="14"/>
      <c r="BS111" s="16"/>
      <c r="EE111" s="17"/>
      <c r="EF111" s="17"/>
      <c r="EW111" s="17"/>
      <c r="FP111" s="17"/>
      <c r="FQ111" s="17"/>
      <c r="FY111" s="17"/>
      <c r="FZ111" s="17"/>
      <c r="GH111" s="17"/>
      <c r="GI111" s="17"/>
      <c r="GQ111" s="17"/>
      <c r="GR111" s="17"/>
      <c r="GZ111" s="17"/>
      <c r="HA111" s="17"/>
      <c r="HI111" s="17"/>
      <c r="HJ111" s="17"/>
    </row>
    <row r="112" spans="18:218" ht="15.75">
      <c r="R112" s="16"/>
      <c r="U112" s="14"/>
      <c r="AB112" s="14"/>
      <c r="AH112" s="16"/>
      <c r="AK112" s="14"/>
      <c r="AQ112" s="14"/>
      <c r="AZ112" s="16"/>
      <c r="BC112" s="14"/>
      <c r="BJ112" s="16"/>
      <c r="BM112" s="14"/>
      <c r="BS112" s="16"/>
      <c r="EE112" s="17"/>
      <c r="EF112" s="17"/>
      <c r="EW112" s="17"/>
      <c r="FP112" s="17"/>
      <c r="FQ112" s="17"/>
      <c r="FY112" s="17"/>
      <c r="FZ112" s="17"/>
      <c r="GH112" s="17"/>
      <c r="GI112" s="17"/>
      <c r="GQ112" s="17"/>
      <c r="GR112" s="17"/>
      <c r="GZ112" s="17"/>
      <c r="HA112" s="17"/>
      <c r="HI112" s="17"/>
      <c r="HJ112" s="17"/>
    </row>
    <row r="113" spans="18:218" ht="15.75">
      <c r="R113" s="16"/>
      <c r="U113" s="14"/>
      <c r="AB113" s="14"/>
      <c r="AH113" s="16"/>
      <c r="AK113" s="14"/>
      <c r="AQ113" s="14"/>
      <c r="AZ113" s="16"/>
      <c r="BC113" s="14"/>
      <c r="BJ113" s="16"/>
      <c r="BM113" s="14"/>
      <c r="BS113" s="16"/>
      <c r="EE113" s="17"/>
      <c r="EF113" s="17"/>
      <c r="EW113" s="17"/>
      <c r="FP113" s="17"/>
      <c r="FQ113" s="17"/>
      <c r="FY113" s="17"/>
      <c r="FZ113" s="17"/>
      <c r="GH113" s="17"/>
      <c r="GI113" s="17"/>
      <c r="GQ113" s="17"/>
      <c r="GR113" s="17"/>
      <c r="GZ113" s="17"/>
      <c r="HA113" s="17"/>
      <c r="HI113" s="17"/>
      <c r="HJ113" s="17"/>
    </row>
    <row r="114" spans="18:218" ht="15.75">
      <c r="R114" s="16"/>
      <c r="U114" s="14"/>
      <c r="AB114" s="14"/>
      <c r="AH114" s="16"/>
      <c r="AK114" s="14"/>
      <c r="AQ114" s="14"/>
      <c r="AZ114" s="16"/>
      <c r="BC114" s="14"/>
      <c r="BJ114" s="16"/>
      <c r="BM114" s="14"/>
      <c r="BS114" s="16"/>
      <c r="EE114" s="17"/>
      <c r="EF114" s="17"/>
      <c r="EW114" s="17"/>
      <c r="FP114" s="17"/>
      <c r="FQ114" s="17"/>
      <c r="FY114" s="17"/>
      <c r="FZ114" s="17"/>
      <c r="GH114" s="17"/>
      <c r="GI114" s="17"/>
      <c r="GQ114" s="17"/>
      <c r="GR114" s="17"/>
      <c r="GZ114" s="17"/>
      <c r="HA114" s="17"/>
      <c r="HI114" s="17"/>
      <c r="HJ114" s="17"/>
    </row>
    <row r="115" spans="18:218" ht="15.75">
      <c r="R115" s="16"/>
      <c r="U115" s="14"/>
      <c r="AB115" s="14"/>
      <c r="AH115" s="16"/>
      <c r="AK115" s="14"/>
      <c r="AQ115" s="14"/>
      <c r="AZ115" s="16"/>
      <c r="BC115" s="14"/>
      <c r="BJ115" s="16"/>
      <c r="BM115" s="14"/>
      <c r="BS115" s="16"/>
      <c r="EE115" s="17"/>
      <c r="EF115" s="17"/>
      <c r="EW115" s="17"/>
      <c r="FP115" s="17"/>
      <c r="FQ115" s="17"/>
      <c r="FY115" s="17"/>
      <c r="FZ115" s="17"/>
      <c r="GH115" s="17"/>
      <c r="GI115" s="17"/>
      <c r="GQ115" s="17"/>
      <c r="GR115" s="17"/>
      <c r="GZ115" s="17"/>
      <c r="HA115" s="17"/>
      <c r="HI115" s="17"/>
      <c r="HJ115" s="17"/>
    </row>
    <row r="116" spans="18:218" ht="15.75">
      <c r="R116" s="16"/>
      <c r="U116" s="14"/>
      <c r="AB116" s="14"/>
      <c r="AH116" s="16"/>
      <c r="AK116" s="14"/>
      <c r="AQ116" s="14"/>
      <c r="AZ116" s="16"/>
      <c r="BC116" s="14"/>
      <c r="BJ116" s="16"/>
      <c r="BM116" s="14"/>
      <c r="EE116" s="17"/>
      <c r="EF116" s="17"/>
      <c r="EW116" s="17"/>
      <c r="FP116" s="17"/>
      <c r="FQ116" s="17"/>
      <c r="FY116" s="17"/>
      <c r="FZ116" s="17"/>
      <c r="GH116" s="17"/>
      <c r="GI116" s="17"/>
      <c r="GQ116" s="17"/>
      <c r="GR116" s="17"/>
      <c r="GZ116" s="17"/>
      <c r="HA116" s="17"/>
      <c r="HI116" s="17"/>
      <c r="HJ116" s="17"/>
    </row>
    <row r="117" spans="18:218" ht="15.75">
      <c r="R117" s="16"/>
      <c r="U117" s="14"/>
      <c r="AB117" s="14"/>
      <c r="AH117" s="16"/>
      <c r="AK117" s="14"/>
      <c r="AQ117" s="14"/>
      <c r="AZ117" s="16"/>
      <c r="BC117" s="14"/>
      <c r="BJ117" s="16"/>
      <c r="BM117" s="14"/>
      <c r="EE117" s="17"/>
      <c r="EF117" s="17"/>
      <c r="EW117" s="17"/>
      <c r="FP117" s="17"/>
      <c r="FQ117" s="17"/>
      <c r="FY117" s="17"/>
      <c r="FZ117" s="17"/>
      <c r="GH117" s="17"/>
      <c r="GI117" s="17"/>
      <c r="GQ117" s="17"/>
      <c r="GR117" s="17"/>
      <c r="GZ117" s="17"/>
      <c r="HA117" s="17"/>
      <c r="HI117" s="17"/>
      <c r="HJ117" s="17"/>
    </row>
    <row r="118" spans="18:218" ht="15.75">
      <c r="R118" s="16"/>
      <c r="U118" s="14"/>
      <c r="AB118" s="14"/>
      <c r="AH118" s="16"/>
      <c r="AK118" s="14"/>
      <c r="AQ118" s="14"/>
      <c r="AZ118" s="16"/>
      <c r="BC118" s="14"/>
      <c r="BJ118" s="16"/>
      <c r="BM118" s="14"/>
      <c r="EE118" s="17"/>
      <c r="EF118" s="17"/>
      <c r="EW118" s="17"/>
      <c r="FP118" s="17"/>
      <c r="FQ118" s="17"/>
      <c r="FY118" s="17"/>
      <c r="FZ118" s="17"/>
      <c r="GH118" s="17"/>
      <c r="GI118" s="17"/>
      <c r="GQ118" s="17"/>
      <c r="GR118" s="17"/>
      <c r="GZ118" s="17"/>
      <c r="HA118" s="17"/>
      <c r="HI118" s="17"/>
      <c r="HJ118" s="17"/>
    </row>
    <row r="119" spans="18:218" ht="15.75">
      <c r="R119" s="16"/>
      <c r="U119" s="14"/>
      <c r="AB119" s="14"/>
      <c r="AH119" s="16"/>
      <c r="AK119" s="14"/>
      <c r="AQ119" s="14"/>
      <c r="AZ119" s="16"/>
      <c r="BC119" s="14"/>
      <c r="BJ119" s="16"/>
      <c r="BM119" s="14"/>
      <c r="EE119" s="17"/>
      <c r="EF119" s="17"/>
      <c r="EW119" s="17"/>
      <c r="FP119" s="17"/>
      <c r="FQ119" s="17"/>
      <c r="FY119" s="17"/>
      <c r="FZ119" s="17"/>
      <c r="GH119" s="17"/>
      <c r="GI119" s="17"/>
      <c r="GQ119" s="17"/>
      <c r="GR119" s="17"/>
      <c r="GZ119" s="17"/>
      <c r="HA119" s="17"/>
      <c r="HI119" s="17"/>
      <c r="HJ119" s="17"/>
    </row>
    <row r="120" spans="18:218" ht="15.75">
      <c r="R120" s="16"/>
      <c r="U120" s="14"/>
      <c r="AB120" s="14"/>
      <c r="AH120" s="16"/>
      <c r="AK120" s="14"/>
      <c r="AQ120" s="14"/>
      <c r="AZ120" s="16"/>
      <c r="BC120" s="14"/>
      <c r="BJ120" s="16"/>
      <c r="BM120" s="14"/>
      <c r="EE120" s="17"/>
      <c r="EF120" s="17"/>
      <c r="EW120" s="17"/>
      <c r="FP120" s="17"/>
      <c r="FQ120" s="17"/>
      <c r="FY120" s="17"/>
      <c r="FZ120" s="17"/>
      <c r="GH120" s="17"/>
      <c r="GI120" s="17"/>
      <c r="GQ120" s="17"/>
      <c r="GR120" s="17"/>
      <c r="GZ120" s="17"/>
      <c r="HA120" s="17"/>
      <c r="HI120" s="17"/>
      <c r="HJ120" s="17"/>
    </row>
    <row r="121" spans="18:153" ht="15.75">
      <c r="R121" s="16"/>
      <c r="U121" s="14"/>
      <c r="AH121" s="16"/>
      <c r="AK121" s="14"/>
      <c r="AQ121" s="14"/>
      <c r="AZ121" s="16"/>
      <c r="BC121" s="14"/>
      <c r="BJ121" s="16"/>
      <c r="BM121" s="14"/>
      <c r="EE121" s="17"/>
      <c r="EF121" s="17"/>
      <c r="EW121" s="17"/>
    </row>
    <row r="122" spans="18:153" ht="15.75">
      <c r="R122" s="16"/>
      <c r="U122" s="14"/>
      <c r="AH122" s="16"/>
      <c r="AK122" s="14"/>
      <c r="AQ122" s="14"/>
      <c r="AZ122" s="16"/>
      <c r="BC122" s="14"/>
      <c r="BJ122" s="16"/>
      <c r="BM122" s="14"/>
      <c r="EE122" s="17"/>
      <c r="EF122" s="17"/>
      <c r="EW122" s="17"/>
    </row>
    <row r="123" spans="18:153" ht="15.75">
      <c r="R123" s="16"/>
      <c r="U123" s="14"/>
      <c r="AH123" s="16"/>
      <c r="AK123" s="14"/>
      <c r="AQ123" s="14"/>
      <c r="AZ123" s="16"/>
      <c r="BC123" s="14"/>
      <c r="BJ123" s="16"/>
      <c r="BM123" s="14"/>
      <c r="EE123" s="17"/>
      <c r="EF123" s="17"/>
      <c r="EW123" s="17"/>
    </row>
    <row r="124" spans="18:153" ht="15.75">
      <c r="R124" s="16"/>
      <c r="U124" s="14"/>
      <c r="AH124" s="16"/>
      <c r="AK124" s="14"/>
      <c r="AQ124" s="14"/>
      <c r="AZ124" s="16"/>
      <c r="BC124" s="14"/>
      <c r="BJ124" s="16"/>
      <c r="BM124" s="14"/>
      <c r="EF124" s="17"/>
      <c r="EW124" s="17"/>
    </row>
    <row r="125" spans="18:153" ht="15.75">
      <c r="R125" s="16"/>
      <c r="U125" s="14"/>
      <c r="AH125" s="16"/>
      <c r="AK125" s="14"/>
      <c r="AQ125" s="14"/>
      <c r="AZ125" s="16"/>
      <c r="BC125" s="14"/>
      <c r="BJ125" s="16"/>
      <c r="BM125" s="14"/>
      <c r="EW125" s="17"/>
    </row>
    <row r="126" spans="18:153" ht="15.75">
      <c r="R126" s="16"/>
      <c r="U126" s="14"/>
      <c r="AH126" s="16"/>
      <c r="AK126" s="14"/>
      <c r="AQ126" s="14"/>
      <c r="AZ126" s="16"/>
      <c r="BC126" s="14"/>
      <c r="BJ126" s="16"/>
      <c r="EW126" s="17"/>
    </row>
    <row r="127" spans="18:153" ht="15.75">
      <c r="R127" s="16"/>
      <c r="U127" s="14"/>
      <c r="AH127" s="16"/>
      <c r="AK127" s="14"/>
      <c r="AQ127" s="14"/>
      <c r="AZ127" s="16"/>
      <c r="BC127" s="14"/>
      <c r="BJ127" s="16"/>
      <c r="EW127" s="17"/>
    </row>
    <row r="128" spans="18:153" ht="15.75">
      <c r="R128" s="16"/>
      <c r="U128" s="14"/>
      <c r="AH128" s="16"/>
      <c r="AK128" s="14"/>
      <c r="AQ128" s="14"/>
      <c r="AZ128" s="16"/>
      <c r="BC128" s="14"/>
      <c r="BJ128" s="16"/>
      <c r="EW128" s="17"/>
    </row>
    <row r="129" spans="18:153" ht="15.75">
      <c r="R129" s="16"/>
      <c r="U129" s="14"/>
      <c r="AH129" s="16"/>
      <c r="AQ129" s="14"/>
      <c r="AZ129" s="16"/>
      <c r="BC129" s="14"/>
      <c r="BJ129" s="16"/>
      <c r="EW129" s="17"/>
    </row>
    <row r="130" spans="18:153" ht="15.75">
      <c r="R130" s="16"/>
      <c r="U130" s="14"/>
      <c r="AH130" s="16"/>
      <c r="AQ130" s="14"/>
      <c r="AZ130" s="16"/>
      <c r="BC130" s="14"/>
      <c r="BJ130" s="16"/>
      <c r="EW130" s="17"/>
    </row>
    <row r="131" spans="18:153" ht="15.75">
      <c r="R131" s="16"/>
      <c r="U131" s="14"/>
      <c r="AH131" s="16"/>
      <c r="AQ131" s="14"/>
      <c r="AZ131" s="16"/>
      <c r="BC131" s="14"/>
      <c r="BJ131" s="16"/>
      <c r="EW131" s="17"/>
    </row>
    <row r="132" spans="18:153" ht="15.75">
      <c r="R132" s="16"/>
      <c r="U132" s="14"/>
      <c r="AH132" s="16"/>
      <c r="AQ132" s="14"/>
      <c r="AZ132" s="16"/>
      <c r="BC132" s="14"/>
      <c r="BJ132" s="16"/>
      <c r="EW132" s="17"/>
    </row>
    <row r="133" spans="18:153" ht="15.75">
      <c r="R133" s="16"/>
      <c r="AH133" s="16"/>
      <c r="AQ133" s="14"/>
      <c r="AZ133" s="16"/>
      <c r="BC133" s="14"/>
      <c r="BJ133" s="16"/>
      <c r="EW133" s="17"/>
    </row>
    <row r="134" spans="18:153" ht="15.75">
      <c r="R134" s="16"/>
      <c r="AH134" s="16"/>
      <c r="AQ134" s="14"/>
      <c r="AZ134" s="16"/>
      <c r="BC134" s="14"/>
      <c r="BJ134" s="16"/>
      <c r="EW134" s="17"/>
    </row>
    <row r="135" spans="18:153" ht="15.75">
      <c r="R135" s="16"/>
      <c r="AH135" s="16"/>
      <c r="AQ135" s="14"/>
      <c r="AZ135" s="16"/>
      <c r="BC135" s="14"/>
      <c r="BJ135" s="16"/>
      <c r="EW135" s="17"/>
    </row>
    <row r="136" spans="18:153" ht="15.75">
      <c r="R136" s="16"/>
      <c r="AH136" s="16"/>
      <c r="AQ136" s="14"/>
      <c r="AZ136" s="16"/>
      <c r="BC136" s="14"/>
      <c r="BJ136" s="16"/>
      <c r="EW136" s="17"/>
    </row>
    <row r="137" spans="18:153" ht="15.75">
      <c r="R137" s="16"/>
      <c r="AH137" s="16"/>
      <c r="AQ137" s="14"/>
      <c r="AZ137" s="16"/>
      <c r="BC137" s="14"/>
      <c r="BJ137" s="16"/>
      <c r="EW137" s="17"/>
    </row>
    <row r="138" spans="18:153" ht="15.75">
      <c r="R138" s="16"/>
      <c r="AH138" s="16"/>
      <c r="AQ138" s="14"/>
      <c r="AZ138" s="16"/>
      <c r="BC138" s="14"/>
      <c r="BJ138" s="16"/>
      <c r="EW138" s="17"/>
    </row>
    <row r="139" spans="18:153" ht="15.75">
      <c r="R139" s="16"/>
      <c r="AQ139" s="14"/>
      <c r="AZ139" s="16"/>
      <c r="BC139" s="14"/>
      <c r="BJ139" s="16"/>
      <c r="EW139" s="17"/>
    </row>
    <row r="140" spans="18:153" ht="15.75">
      <c r="R140" s="16"/>
      <c r="AQ140" s="14"/>
      <c r="AZ140" s="16"/>
      <c r="BC140" s="14"/>
      <c r="BJ140" s="16"/>
      <c r="EW140" s="17"/>
    </row>
    <row r="141" spans="18:153" ht="15.75">
      <c r="R141" s="16"/>
      <c r="AQ141" s="14"/>
      <c r="AZ141" s="16"/>
      <c r="BC141" s="14"/>
      <c r="BJ141" s="16"/>
      <c r="EW141" s="17"/>
    </row>
    <row r="142" spans="18:153" ht="15.75">
      <c r="R142" s="16"/>
      <c r="AQ142" s="14"/>
      <c r="AZ142" s="16"/>
      <c r="BC142" s="14"/>
      <c r="BJ142" s="16"/>
      <c r="EW142" s="17"/>
    </row>
    <row r="143" spans="18:153" ht="15.75">
      <c r="R143" s="16"/>
      <c r="AQ143" s="14"/>
      <c r="AZ143" s="16"/>
      <c r="BC143" s="14"/>
      <c r="BJ143" s="16"/>
      <c r="EW143" s="17"/>
    </row>
    <row r="144" spans="18:153" ht="15.75">
      <c r="R144" s="16"/>
      <c r="AQ144" s="14"/>
      <c r="AZ144" s="16"/>
      <c r="BC144" s="14"/>
      <c r="BJ144" s="16"/>
      <c r="EW144" s="17"/>
    </row>
    <row r="145" spans="18:153" ht="15.75">
      <c r="R145" s="16"/>
      <c r="AQ145" s="14"/>
      <c r="AZ145" s="16"/>
      <c r="BC145" s="14"/>
      <c r="BJ145" s="16"/>
      <c r="EW145" s="17"/>
    </row>
    <row r="146" spans="18:153" ht="15.75">
      <c r="R146" s="16"/>
      <c r="AQ146" s="14"/>
      <c r="AZ146" s="16"/>
      <c r="BC146" s="14"/>
      <c r="BJ146" s="16"/>
      <c r="EW146" s="17"/>
    </row>
    <row r="147" spans="18:153" ht="15.75">
      <c r="R147" s="16"/>
      <c r="AQ147" s="14"/>
      <c r="AZ147" s="16"/>
      <c r="BC147" s="14"/>
      <c r="BJ147" s="16"/>
      <c r="EW147" s="17"/>
    </row>
    <row r="148" spans="18:153" ht="15.75">
      <c r="R148" s="16"/>
      <c r="AQ148" s="14"/>
      <c r="AZ148" s="16"/>
      <c r="BC148" s="14"/>
      <c r="BJ148" s="16"/>
      <c r="EW148" s="17"/>
    </row>
    <row r="149" spans="18:153" ht="15.75">
      <c r="R149" s="16"/>
      <c r="AQ149" s="14"/>
      <c r="AZ149" s="16"/>
      <c r="BC149" s="14"/>
      <c r="BJ149" s="16"/>
      <c r="EW149" s="17"/>
    </row>
    <row r="150" spans="18:153" ht="15.75">
      <c r="R150" s="16"/>
      <c r="AQ150" s="14"/>
      <c r="AZ150" s="16"/>
      <c r="BC150" s="14"/>
      <c r="BJ150" s="16"/>
      <c r="EW150" s="17"/>
    </row>
    <row r="151" spans="18:153" ht="15.75">
      <c r="R151" s="16"/>
      <c r="AQ151" s="14"/>
      <c r="AZ151" s="16"/>
      <c r="BC151" s="14"/>
      <c r="BJ151" s="16"/>
      <c r="EW151" s="17"/>
    </row>
    <row r="152" spans="18:153" ht="15.75">
      <c r="R152" s="16"/>
      <c r="AQ152" s="14"/>
      <c r="AZ152" s="16"/>
      <c r="BC152" s="14"/>
      <c r="BJ152" s="16"/>
      <c r="EW152" s="17"/>
    </row>
    <row r="153" spans="18:153" ht="15.75">
      <c r="R153" s="16"/>
      <c r="AQ153" s="14"/>
      <c r="AZ153" s="16"/>
      <c r="BC153" s="14"/>
      <c r="BJ153" s="16"/>
      <c r="EW153" s="17"/>
    </row>
    <row r="154" spans="18:153" ht="15.75">
      <c r="R154" s="16"/>
      <c r="AQ154" s="14"/>
      <c r="AZ154" s="16"/>
      <c r="BC154" s="14"/>
      <c r="BJ154" s="16"/>
      <c r="EW154" s="17"/>
    </row>
    <row r="155" spans="18:153" ht="15.75">
      <c r="R155" s="16"/>
      <c r="AQ155" s="14"/>
      <c r="AZ155" s="16"/>
      <c r="BC155" s="14"/>
      <c r="BJ155" s="16"/>
      <c r="EW155" s="17"/>
    </row>
    <row r="156" spans="18:153" ht="15.75">
      <c r="R156" s="16"/>
      <c r="AQ156" s="14"/>
      <c r="AZ156" s="16"/>
      <c r="BC156" s="14"/>
      <c r="BJ156" s="16"/>
      <c r="EW156" s="17"/>
    </row>
    <row r="157" spans="18:153" ht="15.75">
      <c r="R157" s="16"/>
      <c r="AQ157" s="14"/>
      <c r="AZ157" s="16"/>
      <c r="BC157" s="14"/>
      <c r="BJ157" s="16"/>
      <c r="EW157" s="17"/>
    </row>
    <row r="158" spans="18:153" ht="15.75">
      <c r="R158" s="16"/>
      <c r="AQ158" s="14"/>
      <c r="AZ158" s="16"/>
      <c r="BC158" s="14"/>
      <c r="BJ158" s="16"/>
      <c r="EW158" s="17"/>
    </row>
    <row r="159" spans="18:153" ht="15.75">
      <c r="R159" s="16"/>
      <c r="AQ159" s="14"/>
      <c r="AZ159" s="16"/>
      <c r="BC159" s="14"/>
      <c r="BJ159" s="16"/>
      <c r="EW159" s="17"/>
    </row>
    <row r="160" spans="18:153" ht="15.75">
      <c r="R160" s="16"/>
      <c r="AQ160" s="14"/>
      <c r="AZ160" s="16"/>
      <c r="BC160" s="14"/>
      <c r="BJ160" s="16"/>
      <c r="EW160" s="17"/>
    </row>
    <row r="161" spans="18:153" ht="15.75">
      <c r="R161" s="16"/>
      <c r="AQ161" s="14"/>
      <c r="AZ161" s="16"/>
      <c r="BC161" s="14"/>
      <c r="BJ161" s="16"/>
      <c r="EW161" s="17"/>
    </row>
    <row r="162" spans="18:153" ht="15.75">
      <c r="R162" s="16"/>
      <c r="AQ162" s="14"/>
      <c r="AZ162" s="16"/>
      <c r="BC162" s="14"/>
      <c r="BJ162" s="16"/>
      <c r="EW162" s="17"/>
    </row>
    <row r="163" spans="18:153" ht="15.75">
      <c r="R163" s="16"/>
      <c r="AQ163" s="14"/>
      <c r="AZ163" s="16"/>
      <c r="BC163" s="14"/>
      <c r="BJ163" s="16"/>
      <c r="EW163" s="17"/>
    </row>
    <row r="164" spans="18:153" ht="15.75">
      <c r="R164" s="16"/>
      <c r="AQ164" s="14"/>
      <c r="AZ164" s="16"/>
      <c r="BC164" s="14"/>
      <c r="BJ164" s="16"/>
      <c r="EW164" s="17"/>
    </row>
    <row r="165" spans="18:153" ht="15.75">
      <c r="R165" s="16"/>
      <c r="AQ165" s="14"/>
      <c r="AZ165" s="16"/>
      <c r="BC165" s="14"/>
      <c r="BJ165" s="16"/>
      <c r="EW165" s="17"/>
    </row>
    <row r="166" spans="18:153" ht="15.75">
      <c r="R166" s="16"/>
      <c r="AQ166" s="14"/>
      <c r="AZ166" s="16"/>
      <c r="BC166" s="14"/>
      <c r="BJ166" s="16"/>
      <c r="EW166" s="17"/>
    </row>
    <row r="167" spans="18:153" ht="15.75">
      <c r="R167" s="16"/>
      <c r="AQ167" s="14"/>
      <c r="AZ167" s="16"/>
      <c r="BC167" s="14"/>
      <c r="BJ167" s="16"/>
      <c r="EW167" s="17"/>
    </row>
    <row r="168" spans="18:153" ht="15.75">
      <c r="R168" s="16"/>
      <c r="AQ168" s="14"/>
      <c r="AZ168" s="16"/>
      <c r="BC168" s="14"/>
      <c r="BJ168" s="16"/>
      <c r="EW168" s="17"/>
    </row>
    <row r="169" spans="18:153" ht="15.75">
      <c r="R169" s="16"/>
      <c r="AQ169" s="14"/>
      <c r="AZ169" s="16"/>
      <c r="BC169" s="14"/>
      <c r="BJ169" s="16"/>
      <c r="EW169" s="17"/>
    </row>
    <row r="170" spans="18:153" ht="15.75">
      <c r="R170" s="16"/>
      <c r="AQ170" s="14"/>
      <c r="AZ170" s="16"/>
      <c r="BC170" s="14"/>
      <c r="BJ170" s="16"/>
      <c r="EW170" s="17"/>
    </row>
    <row r="171" spans="18:153" ht="15.75">
      <c r="R171" s="16"/>
      <c r="AQ171" s="14"/>
      <c r="AZ171" s="16"/>
      <c r="BC171" s="14"/>
      <c r="BJ171" s="16"/>
      <c r="EW171" s="17"/>
    </row>
    <row r="172" spans="18:153" ht="15.75">
      <c r="R172" s="16"/>
      <c r="AQ172" s="14"/>
      <c r="AZ172" s="16"/>
      <c r="BC172" s="14"/>
      <c r="BJ172" s="16"/>
      <c r="EW172" s="17"/>
    </row>
    <row r="173" spans="18:153" ht="15.75">
      <c r="R173" s="16"/>
      <c r="AZ173" s="16"/>
      <c r="BC173" s="14"/>
      <c r="EW173" s="17"/>
    </row>
    <row r="174" spans="18:153" ht="15.75">
      <c r="R174" s="16"/>
      <c r="AZ174" s="16"/>
      <c r="BC174" s="14"/>
      <c r="EW174" s="17"/>
    </row>
    <row r="175" spans="18:153" ht="15.75">
      <c r="R175" s="16"/>
      <c r="AZ175" s="16"/>
      <c r="BC175" s="14"/>
      <c r="EW175" s="17"/>
    </row>
    <row r="176" spans="18:55" ht="15.75">
      <c r="R176" s="16"/>
      <c r="AZ176" s="16"/>
      <c r="BC176" s="14"/>
    </row>
  </sheetData>
  <sheetProtection selectLockedCells="1"/>
  <mergeCells count="47">
    <mergeCell ref="HT1:HT2"/>
    <mergeCell ref="HV1:HV2"/>
    <mergeCell ref="P1:P2"/>
    <mergeCell ref="DT1:DT2"/>
    <mergeCell ref="DU1:DU2"/>
    <mergeCell ref="BH1:BH2"/>
    <mergeCell ref="BI1:BI2"/>
    <mergeCell ref="Z1:AE1"/>
    <mergeCell ref="AG1:AG2"/>
    <mergeCell ref="AP1:AP2"/>
    <mergeCell ref="GZ1:HE1"/>
    <mergeCell ref="HI1:HN1"/>
    <mergeCell ref="HO1:HO2"/>
    <mergeCell ref="HS1:HS2"/>
    <mergeCell ref="FF1:FK1"/>
    <mergeCell ref="FP1:FU1"/>
    <mergeCell ref="FY1:GD1"/>
    <mergeCell ref="GH1:GM1"/>
    <mergeCell ref="FM1:FM2"/>
    <mergeCell ref="FN1:FN2"/>
    <mergeCell ref="CU1:CZ1"/>
    <mergeCell ref="DL1:DR1"/>
    <mergeCell ref="BJ1:BP1"/>
    <mergeCell ref="AI1:AN1"/>
    <mergeCell ref="AR1:AW1"/>
    <mergeCell ref="AY1:AY2"/>
    <mergeCell ref="BA1:BF1"/>
    <mergeCell ref="A1:A2"/>
    <mergeCell ref="N1:N2"/>
    <mergeCell ref="BR1:BR2"/>
    <mergeCell ref="CS1:CS2"/>
    <mergeCell ref="CK1:CQ1"/>
    <mergeCell ref="CA1:CA2"/>
    <mergeCell ref="CJ1:CJ2"/>
    <mergeCell ref="BS1:BY1"/>
    <mergeCell ref="CC1:CH1"/>
    <mergeCell ref="R1:X1"/>
    <mergeCell ref="EW1:FB1"/>
    <mergeCell ref="B1:B2"/>
    <mergeCell ref="GQ1:GV1"/>
    <mergeCell ref="K1:K2"/>
    <mergeCell ref="DB1:DB2"/>
    <mergeCell ref="DK1:DK2"/>
    <mergeCell ref="DC1:DI1"/>
    <mergeCell ref="DW1:EB1"/>
    <mergeCell ref="EE1:EJ1"/>
    <mergeCell ref="EN1:ES1"/>
  </mergeCells>
  <printOptions horizontalCentered="1"/>
  <pageMargins left="0.31" right="0.5" top="0.81" bottom="0.5" header="0.31496062992125984" footer="0.31496062992125984"/>
  <pageSetup fitToWidth="0" fitToHeight="1" horizontalDpi="600" verticalDpi="600" orientation="landscape" paperSize="9" scale="59" r:id="rId1"/>
  <headerFooter alignWithMargins="0">
    <oddHeader>&amp;LPOSTED AT  ______________&amp;CBallynahinch &amp; District Motor Club
AUTUMN LANES RALLY
12th November 2011
Final Results&amp;R
Clerk of Course________________________________</oddHeader>
  </headerFooter>
  <colBreaks count="2" manualBreakCount="2">
    <brk id="124" max="65535" man="1"/>
    <brk id="2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5.00390625" style="0" bestFit="1" customWidth="1"/>
    <col min="2" max="2" width="23.421875" style="0" bestFit="1" customWidth="1"/>
    <col min="5" max="6" width="9.140625" style="1" customWidth="1"/>
  </cols>
  <sheetData>
    <row r="1" spans="2:4" ht="15">
      <c r="B1" s="5" t="s">
        <v>82</v>
      </c>
      <c r="C1" s="6" t="s">
        <v>83</v>
      </c>
      <c r="D1" s="6" t="s">
        <v>84</v>
      </c>
    </row>
    <row r="2" spans="1:10" ht="15">
      <c r="A2" t="s">
        <v>85</v>
      </c>
      <c r="B2" s="5" t="s">
        <v>139</v>
      </c>
      <c r="C2" s="6">
        <v>0.0004166666666666667</v>
      </c>
      <c r="D2" s="6">
        <v>0.00125</v>
      </c>
      <c r="E2" s="1">
        <v>0.36</v>
      </c>
      <c r="F2" s="1">
        <v>1.48</v>
      </c>
      <c r="J2" s="12">
        <v>0.0006944444444444445</v>
      </c>
    </row>
    <row r="3" spans="1:6" ht="15">
      <c r="A3" t="s">
        <v>86</v>
      </c>
      <c r="B3" s="5" t="s">
        <v>140</v>
      </c>
      <c r="C3" s="6">
        <v>0.0001388888888888889</v>
      </c>
      <c r="D3" s="6">
        <v>0.001388888888888889</v>
      </c>
      <c r="E3" s="1">
        <v>0.12</v>
      </c>
      <c r="F3" s="1">
        <v>2</v>
      </c>
    </row>
    <row r="4" spans="1:6" ht="15">
      <c r="A4" t="s">
        <v>87</v>
      </c>
      <c r="B4" s="5" t="s">
        <v>141</v>
      </c>
      <c r="C4" s="6">
        <v>0.0004166666666666667</v>
      </c>
      <c r="D4" s="6">
        <v>0.00125</v>
      </c>
      <c r="E4" s="1">
        <v>0.36</v>
      </c>
      <c r="F4" s="1">
        <v>1.48</v>
      </c>
    </row>
    <row r="5" spans="1:6" ht="15">
      <c r="A5" t="s">
        <v>88</v>
      </c>
      <c r="B5" s="5" t="s">
        <v>142</v>
      </c>
      <c r="C5" s="6">
        <v>0.0002777777777777778</v>
      </c>
      <c r="D5" s="6">
        <v>0.0008333333333333334</v>
      </c>
      <c r="E5" s="1">
        <v>0.24</v>
      </c>
      <c r="F5" s="1">
        <v>1.12</v>
      </c>
    </row>
    <row r="6" spans="1:6" ht="15">
      <c r="A6" t="s">
        <v>89</v>
      </c>
      <c r="B6" s="5" t="s">
        <v>143</v>
      </c>
      <c r="C6" s="6">
        <v>0.0005555555555555556</v>
      </c>
      <c r="D6" s="6">
        <v>0.001388888888888889</v>
      </c>
      <c r="E6" s="1">
        <v>0.48</v>
      </c>
      <c r="F6" s="1">
        <v>2</v>
      </c>
    </row>
    <row r="7" spans="1:6" ht="15">
      <c r="A7" t="s">
        <v>90</v>
      </c>
      <c r="B7" s="5" t="s">
        <v>144</v>
      </c>
      <c r="C7" s="6">
        <v>0.0008333333333333334</v>
      </c>
      <c r="D7" s="6">
        <v>0.0025</v>
      </c>
      <c r="E7" s="1">
        <v>1.12</v>
      </c>
      <c r="F7" s="1">
        <v>3.36</v>
      </c>
    </row>
    <row r="8" spans="1:6" ht="15">
      <c r="A8" t="s">
        <v>91</v>
      </c>
      <c r="B8" s="5" t="s">
        <v>145</v>
      </c>
      <c r="C8" s="6">
        <v>0.0009722222222222221</v>
      </c>
      <c r="D8" s="6">
        <v>0.002916666666666667</v>
      </c>
      <c r="E8" s="1">
        <v>1.24</v>
      </c>
      <c r="F8" s="1">
        <v>4.12</v>
      </c>
    </row>
    <row r="9" spans="1:6" ht="15">
      <c r="A9" t="s">
        <v>92</v>
      </c>
      <c r="B9" s="5" t="s">
        <v>146</v>
      </c>
      <c r="C9" s="6">
        <v>0.0004166666666666667</v>
      </c>
      <c r="D9" s="6">
        <v>0.00125</v>
      </c>
      <c r="E9" s="1">
        <v>0.36</v>
      </c>
      <c r="F9" s="1">
        <v>1.48</v>
      </c>
    </row>
    <row r="10" spans="1:6" ht="15">
      <c r="A10" t="s">
        <v>93</v>
      </c>
      <c r="B10" s="5" t="s">
        <v>147</v>
      </c>
      <c r="C10" s="6">
        <v>0.0001388888888888889</v>
      </c>
      <c r="D10" s="6">
        <v>0.001388888888888889</v>
      </c>
      <c r="E10" s="1">
        <v>0.12</v>
      </c>
      <c r="F10" s="1">
        <v>2</v>
      </c>
    </row>
    <row r="11" spans="1:6" ht="15">
      <c r="A11" t="s">
        <v>94</v>
      </c>
      <c r="B11" s="5" t="s">
        <v>148</v>
      </c>
      <c r="C11" s="6">
        <v>0.0004166666666666667</v>
      </c>
      <c r="D11" s="6">
        <v>0.00125</v>
      </c>
      <c r="E11" s="1">
        <v>0.36</v>
      </c>
      <c r="F11" s="1">
        <v>1.48</v>
      </c>
    </row>
    <row r="12" spans="1:6" ht="15">
      <c r="A12" t="s">
        <v>95</v>
      </c>
      <c r="B12" s="5" t="s">
        <v>149</v>
      </c>
      <c r="C12" s="6">
        <v>0.0002777777777777778</v>
      </c>
      <c r="D12" s="6">
        <v>0.0008333333333333334</v>
      </c>
      <c r="E12" s="1">
        <v>0.24</v>
      </c>
      <c r="F12" s="1">
        <v>1.12</v>
      </c>
    </row>
    <row r="13" spans="1:6" ht="15">
      <c r="A13" t="s">
        <v>96</v>
      </c>
      <c r="B13" s="5" t="s">
        <v>150</v>
      </c>
      <c r="C13" s="6">
        <v>0.0005555555555555556</v>
      </c>
      <c r="D13" s="6">
        <v>0.001388888888888889</v>
      </c>
      <c r="E13" s="1">
        <v>0.48</v>
      </c>
      <c r="F13" s="1">
        <v>2</v>
      </c>
    </row>
    <row r="14" spans="1:6" ht="15">
      <c r="A14" t="s">
        <v>97</v>
      </c>
      <c r="B14" s="5" t="s">
        <v>151</v>
      </c>
      <c r="C14" s="6">
        <v>0.0008333333333333334</v>
      </c>
      <c r="D14" s="6">
        <v>0.0025</v>
      </c>
      <c r="E14" s="1">
        <v>1.12</v>
      </c>
      <c r="F14" s="1">
        <v>3.36</v>
      </c>
    </row>
    <row r="15" spans="1:6" ht="15">
      <c r="A15" t="s">
        <v>98</v>
      </c>
      <c r="B15" s="5" t="s">
        <v>152</v>
      </c>
      <c r="C15" s="6">
        <v>0.0009722222222222221</v>
      </c>
      <c r="D15" s="6">
        <v>0.002916666666666667</v>
      </c>
      <c r="E15" s="1">
        <v>1.24</v>
      </c>
      <c r="F15" s="1">
        <v>4.12</v>
      </c>
    </row>
    <row r="16" spans="1:6" ht="15">
      <c r="A16" t="s">
        <v>99</v>
      </c>
      <c r="B16" s="5" t="s">
        <v>153</v>
      </c>
      <c r="C16" s="6">
        <v>0.0004166666666666667</v>
      </c>
      <c r="D16" s="6">
        <v>0.00125</v>
      </c>
      <c r="E16" s="1">
        <v>0.36</v>
      </c>
      <c r="F16" s="1">
        <v>1.48</v>
      </c>
    </row>
    <row r="17" spans="1:6" ht="15">
      <c r="A17" t="s">
        <v>100</v>
      </c>
      <c r="B17" s="5" t="s">
        <v>154</v>
      </c>
      <c r="C17" s="6">
        <v>0.0002777777777777778</v>
      </c>
      <c r="D17" s="6">
        <v>0.0008333333333333334</v>
      </c>
      <c r="E17" s="1">
        <v>0.24</v>
      </c>
      <c r="F17" s="1">
        <v>1.12</v>
      </c>
    </row>
    <row r="18" spans="1:6" ht="15">
      <c r="A18" t="s">
        <v>101</v>
      </c>
      <c r="B18" s="5" t="s">
        <v>155</v>
      </c>
      <c r="C18" s="6">
        <v>0.0005555555555555556</v>
      </c>
      <c r="D18" s="6">
        <v>0.001388888888888889</v>
      </c>
      <c r="E18" s="1">
        <v>0.48</v>
      </c>
      <c r="F18" s="1">
        <v>2</v>
      </c>
    </row>
    <row r="19" spans="1:6" ht="15">
      <c r="A19" t="s">
        <v>102</v>
      </c>
      <c r="B19" s="5" t="s">
        <v>156</v>
      </c>
      <c r="C19" s="6">
        <v>0.0008333333333333334</v>
      </c>
      <c r="D19" s="6">
        <v>0.0025</v>
      </c>
      <c r="E19" s="1">
        <v>1.12</v>
      </c>
      <c r="F19" s="1">
        <v>3.36</v>
      </c>
    </row>
    <row r="20" spans="1:6" ht="15">
      <c r="A20" t="s">
        <v>134</v>
      </c>
      <c r="B20" s="5" t="s">
        <v>157</v>
      </c>
      <c r="C20" s="6">
        <v>0.0005555555555555556</v>
      </c>
      <c r="D20" s="6">
        <v>0.0016666666666666668</v>
      </c>
      <c r="E20" s="1">
        <v>0.48</v>
      </c>
      <c r="F20" s="1">
        <v>2.24</v>
      </c>
    </row>
    <row r="21" spans="1:6" ht="15">
      <c r="A21" t="s">
        <v>135</v>
      </c>
      <c r="B21" s="5" t="s">
        <v>158</v>
      </c>
      <c r="C21" s="6">
        <v>0.0002777777777777778</v>
      </c>
      <c r="D21" s="6">
        <v>0.0006944444444444445</v>
      </c>
      <c r="E21" s="1">
        <v>0.24</v>
      </c>
      <c r="F21" s="1">
        <v>1</v>
      </c>
    </row>
    <row r="22" spans="1:6" ht="15">
      <c r="A22" t="s">
        <v>136</v>
      </c>
      <c r="B22" s="21" t="s">
        <v>159</v>
      </c>
      <c r="C22" s="6">
        <v>0.0009722222222222221</v>
      </c>
      <c r="D22" s="6">
        <v>0.002916666666666667</v>
      </c>
      <c r="E22" s="1">
        <v>1.24</v>
      </c>
      <c r="F22" s="1">
        <v>4.12</v>
      </c>
    </row>
    <row r="23" spans="1:6" ht="15">
      <c r="A23" t="s">
        <v>137</v>
      </c>
      <c r="B23" s="21" t="s">
        <v>160</v>
      </c>
      <c r="C23" s="6">
        <v>0.0002777777777777778</v>
      </c>
      <c r="D23" s="6">
        <v>0.0008333333333333334</v>
      </c>
      <c r="E23" s="1">
        <v>0.24</v>
      </c>
      <c r="F23" s="1">
        <v>1.12</v>
      </c>
    </row>
    <row r="24" spans="1:6" ht="15">
      <c r="A24" t="s">
        <v>138</v>
      </c>
      <c r="B24" s="21" t="s">
        <v>161</v>
      </c>
      <c r="C24" s="6">
        <v>0.0002777777777777778</v>
      </c>
      <c r="D24" s="6">
        <v>0.0006944444444444445</v>
      </c>
      <c r="E24" s="1">
        <v>0.24</v>
      </c>
      <c r="F24" s="1">
        <v>1</v>
      </c>
    </row>
    <row r="26" spans="1:4" ht="15">
      <c r="A26" t="s">
        <v>123</v>
      </c>
      <c r="B26" t="s">
        <v>130</v>
      </c>
      <c r="C26" s="6">
        <v>0</v>
      </c>
      <c r="D26" s="19">
        <v>0.4173611111111111</v>
      </c>
    </row>
    <row r="27" spans="1:4" ht="15">
      <c r="A27" t="s">
        <v>126</v>
      </c>
      <c r="B27" t="s">
        <v>131</v>
      </c>
      <c r="C27" s="19">
        <v>0.04097222222222222</v>
      </c>
      <c r="D27" s="19">
        <f aca="true" t="shared" si="0" ref="D27:D32">C27+D26</f>
        <v>0.45833333333333337</v>
      </c>
    </row>
    <row r="28" spans="1:4" ht="15">
      <c r="A28" t="s">
        <v>127</v>
      </c>
      <c r="B28" t="s">
        <v>131</v>
      </c>
      <c r="C28" s="19">
        <v>0.03888888888888889</v>
      </c>
      <c r="D28" s="19">
        <f t="shared" si="0"/>
        <v>0.49722222222222223</v>
      </c>
    </row>
    <row r="29" spans="1:4" ht="15">
      <c r="A29" t="s">
        <v>128</v>
      </c>
      <c r="B29" t="s">
        <v>130</v>
      </c>
      <c r="C29" s="19">
        <v>0.043750000000000004</v>
      </c>
      <c r="D29" s="19">
        <f t="shared" si="0"/>
        <v>0.5409722222222222</v>
      </c>
    </row>
    <row r="30" spans="1:4" ht="15">
      <c r="A30" t="s">
        <v>129</v>
      </c>
      <c r="B30" t="s">
        <v>130</v>
      </c>
      <c r="C30" s="19">
        <v>0.041666666666666664</v>
      </c>
      <c r="D30" s="19">
        <f t="shared" si="0"/>
        <v>0.5826388888888888</v>
      </c>
    </row>
    <row r="31" spans="1:4" ht="15">
      <c r="A31" t="s">
        <v>125</v>
      </c>
      <c r="B31" t="s">
        <v>131</v>
      </c>
      <c r="C31" s="19">
        <v>0.034027777777777775</v>
      </c>
      <c r="D31" s="19">
        <f t="shared" si="0"/>
        <v>0.6166666666666666</v>
      </c>
    </row>
    <row r="32" spans="1:4" ht="15">
      <c r="A32" t="s">
        <v>124</v>
      </c>
      <c r="B32" t="s">
        <v>130</v>
      </c>
      <c r="C32" s="19">
        <v>0.03888888888888889</v>
      </c>
      <c r="D32" s="19">
        <f t="shared" si="0"/>
        <v>0.6555555555555554</v>
      </c>
    </row>
    <row r="33" spans="3:4" ht="15">
      <c r="C33" s="19">
        <f>SUM(C26:C32)</f>
        <v>0.23819444444444443</v>
      </c>
      <c r="D33" s="19">
        <f>C33+D26</f>
        <v>0.6555555555555556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Family</dc:creator>
  <cp:keywords/>
  <dc:description/>
  <cp:lastModifiedBy>Allen Family</cp:lastModifiedBy>
  <cp:lastPrinted>2011-11-12T17:31:56Z</cp:lastPrinted>
  <dcterms:created xsi:type="dcterms:W3CDTF">2010-10-26T18:01:29Z</dcterms:created>
  <dcterms:modified xsi:type="dcterms:W3CDTF">2011-11-12T19:44:51Z</dcterms:modified>
  <cp:category/>
  <cp:version/>
  <cp:contentType/>
  <cp:contentStatus/>
</cp:coreProperties>
</file>